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6" yWindow="588" windowWidth="29724" windowHeight="13164" activeTab="1"/>
  </bookViews>
  <sheets>
    <sheet name="Rekapitulace stavby" sheetId="1" r:id="rId1"/>
    <sheet name="SO01 - Stavební úpravy bu..." sheetId="2" r:id="rId2"/>
    <sheet name="SO02 - Venkovní úpravy" sheetId="3" r:id="rId3"/>
    <sheet name="SO20 - Vedlejší náklady" sheetId="4" r:id="rId4"/>
    <sheet name="Seznam figur" sheetId="5" r:id="rId5"/>
  </sheets>
  <definedNames>
    <definedName name="_xlnm._FilterDatabase" localSheetId="1" hidden="1">'SO01 - Stavební úpravy bu...'!$C$99:$K$589</definedName>
    <definedName name="_xlnm._FilterDatabase" localSheetId="2" hidden="1">'SO02 - Venkovní úpravy'!$C$86:$K$153</definedName>
    <definedName name="_xlnm._FilterDatabase" localSheetId="3" hidden="1">'SO20 - Vedlejší náklady'!$C$80:$K$86</definedName>
    <definedName name="_xlnm.Print_Titles" localSheetId="0">'Rekapitulace stavby'!$52:$52</definedName>
    <definedName name="_xlnm.Print_Titles" localSheetId="4">'Seznam figur'!$9:$9</definedName>
    <definedName name="_xlnm.Print_Titles" localSheetId="1">'SO01 - Stavební úpravy bu...'!$99:$99</definedName>
    <definedName name="_xlnm.Print_Titles" localSheetId="2">'SO02 - Venkovní úpravy'!$86:$86</definedName>
    <definedName name="_xlnm.Print_Titles" localSheetId="3">'SO20 - Vedlejší náklady'!$80:$80</definedName>
    <definedName name="_xlnm.Print_Area" localSheetId="0">'Rekapitulace stavby'!$D$4:$AO$36,'Rekapitulace stavby'!$C$42:$AQ$58</definedName>
    <definedName name="_xlnm.Print_Area" localSheetId="4">'Seznam figur'!$C$4:$G$77</definedName>
    <definedName name="_xlnm.Print_Area" localSheetId="1">'SO01 - Stavební úpravy bu...'!$C$4:$J$39,'SO01 - Stavební úpravy bu...'!$C$87:$J$589</definedName>
    <definedName name="_xlnm.Print_Area" localSheetId="2">'SO02 - Venkovní úpravy'!$C$4:$J$39,'SO02 - Venkovní úpravy'!$C$74:$J$153</definedName>
    <definedName name="_xlnm.Print_Area" localSheetId="3">'SO20 - Vedlejší náklady'!$C$4:$J$39,'SO20 - Vedlejší náklady'!$C$68:$J$86</definedName>
  </definedNames>
  <calcPr calcId="145621"/>
</workbook>
</file>

<file path=xl/calcChain.xml><?xml version="1.0" encoding="utf-8"?>
<calcChain xmlns="http://schemas.openxmlformats.org/spreadsheetml/2006/main">
  <c r="D7" i="5" l="1"/>
  <c r="J37" i="4"/>
  <c r="J36" i="4"/>
  <c r="AY57" i="1" s="1"/>
  <c r="J35" i="4"/>
  <c r="AX57" i="1" s="1"/>
  <c r="BI84" i="4"/>
  <c r="BH84" i="4"/>
  <c r="BG84" i="4"/>
  <c r="BF84" i="4"/>
  <c r="T84" i="4"/>
  <c r="T83" i="4" s="1"/>
  <c r="T82" i="4" s="1"/>
  <c r="T81" i="4" s="1"/>
  <c r="R84" i="4"/>
  <c r="R83" i="4"/>
  <c r="R82" i="4" s="1"/>
  <c r="R81" i="4" s="1"/>
  <c r="P84" i="4"/>
  <c r="P83" i="4" s="1"/>
  <c r="P82" i="4" s="1"/>
  <c r="P81" i="4" s="1"/>
  <c r="AU57" i="1" s="1"/>
  <c r="J78" i="4"/>
  <c r="J77" i="4"/>
  <c r="F77" i="4"/>
  <c r="F75" i="4"/>
  <c r="E73" i="4"/>
  <c r="J55" i="4"/>
  <c r="J54" i="4"/>
  <c r="F54" i="4"/>
  <c r="F52" i="4"/>
  <c r="E50" i="4"/>
  <c r="J18" i="4"/>
  <c r="E18" i="4"/>
  <c r="F78" i="4" s="1"/>
  <c r="J17" i="4"/>
  <c r="J12" i="4"/>
  <c r="J52" i="4"/>
  <c r="E7" i="4"/>
  <c r="E71" i="4" s="1"/>
  <c r="J37" i="3"/>
  <c r="J36" i="3"/>
  <c r="AY56" i="1"/>
  <c r="J35" i="3"/>
  <c r="AX56" i="1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R143" i="3" s="1"/>
  <c r="R142" i="3" s="1"/>
  <c r="P144" i="3"/>
  <c r="P143" i="3" s="1"/>
  <c r="P142" i="3" s="1"/>
  <c r="BI140" i="3"/>
  <c r="BH140" i="3"/>
  <c r="BG140" i="3"/>
  <c r="BF140" i="3"/>
  <c r="T140" i="3"/>
  <c r="T139" i="3" s="1"/>
  <c r="R140" i="3"/>
  <c r="R139" i="3" s="1"/>
  <c r="P140" i="3"/>
  <c r="P139" i="3"/>
  <c r="BI136" i="3"/>
  <c r="BH136" i="3"/>
  <c r="BG136" i="3"/>
  <c r="BF136" i="3"/>
  <c r="T136" i="3"/>
  <c r="T129" i="3" s="1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P129" i="3" s="1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P119" i="3" s="1"/>
  <c r="BI117" i="3"/>
  <c r="BH117" i="3"/>
  <c r="BG117" i="3"/>
  <c r="BF117" i="3"/>
  <c r="T117" i="3"/>
  <c r="R117" i="3"/>
  <c r="P117" i="3"/>
  <c r="BI115" i="3"/>
  <c r="BH115" i="3"/>
  <c r="BG115" i="3"/>
  <c r="BF115" i="3"/>
  <c r="F34" i="3" s="1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99" i="3"/>
  <c r="BH99" i="3"/>
  <c r="BG99" i="3"/>
  <c r="BF99" i="3"/>
  <c r="T99" i="3"/>
  <c r="R99" i="3"/>
  <c r="P99" i="3"/>
  <c r="BI96" i="3"/>
  <c r="BH96" i="3"/>
  <c r="BG96" i="3"/>
  <c r="F35" i="3" s="1"/>
  <c r="BB56" i="1" s="1"/>
  <c r="BF96" i="3"/>
  <c r="T96" i="3"/>
  <c r="R96" i="3"/>
  <c r="P96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84" i="3" s="1"/>
  <c r="J17" i="3"/>
  <c r="J12" i="3"/>
  <c r="J81" i="3" s="1"/>
  <c r="E7" i="3"/>
  <c r="E48" i="3" s="1"/>
  <c r="J37" i="2"/>
  <c r="J36" i="2"/>
  <c r="AY55" i="1"/>
  <c r="J35" i="2"/>
  <c r="AX55" i="1" s="1"/>
  <c r="BI584" i="2"/>
  <c r="BH584" i="2"/>
  <c r="BG584" i="2"/>
  <c r="BF584" i="2"/>
  <c r="T584" i="2"/>
  <c r="T583" i="2" s="1"/>
  <c r="R584" i="2"/>
  <c r="R583" i="2" s="1"/>
  <c r="P584" i="2"/>
  <c r="P583" i="2"/>
  <c r="BI580" i="2"/>
  <c r="BH580" i="2"/>
  <c r="BG580" i="2"/>
  <c r="BF580" i="2"/>
  <c r="T580" i="2"/>
  <c r="R580" i="2"/>
  <c r="P580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57" i="2"/>
  <c r="BH557" i="2"/>
  <c r="BG557" i="2"/>
  <c r="BF557" i="2"/>
  <c r="T557" i="2"/>
  <c r="R557" i="2"/>
  <c r="P557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37" i="2"/>
  <c r="BH537" i="2"/>
  <c r="BG537" i="2"/>
  <c r="BF537" i="2"/>
  <c r="T537" i="2"/>
  <c r="R537" i="2"/>
  <c r="P537" i="2"/>
  <c r="BI528" i="2"/>
  <c r="BH528" i="2"/>
  <c r="BG528" i="2"/>
  <c r="BF528" i="2"/>
  <c r="T528" i="2"/>
  <c r="R528" i="2"/>
  <c r="P528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4" i="2"/>
  <c r="BH384" i="2"/>
  <c r="BG384" i="2"/>
  <c r="BF384" i="2"/>
  <c r="T384" i="2"/>
  <c r="R384" i="2"/>
  <c r="P384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T254" i="2"/>
  <c r="R255" i="2"/>
  <c r="R254" i="2" s="1"/>
  <c r="P255" i="2"/>
  <c r="P254" i="2" s="1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87" i="2"/>
  <c r="BH187" i="2"/>
  <c r="BG187" i="2"/>
  <c r="BF187" i="2"/>
  <c r="T187" i="2"/>
  <c r="R187" i="2"/>
  <c r="P187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J97" i="2"/>
  <c r="J96" i="2"/>
  <c r="F96" i="2"/>
  <c r="F94" i="2"/>
  <c r="E92" i="2"/>
  <c r="J55" i="2"/>
  <c r="J54" i="2"/>
  <c r="F54" i="2"/>
  <c r="F52" i="2"/>
  <c r="E50" i="2"/>
  <c r="J18" i="2"/>
  <c r="E18" i="2"/>
  <c r="F55" i="2" s="1"/>
  <c r="J17" i="2"/>
  <c r="J12" i="2"/>
  <c r="J94" i="2" s="1"/>
  <c r="E7" i="2"/>
  <c r="E48" i="2"/>
  <c r="L50" i="1"/>
  <c r="AM50" i="1"/>
  <c r="AM49" i="1"/>
  <c r="L49" i="1"/>
  <c r="AM47" i="1"/>
  <c r="L47" i="1"/>
  <c r="L45" i="1"/>
  <c r="L44" i="1"/>
  <c r="J84" i="4"/>
  <c r="BK150" i="3"/>
  <c r="J148" i="3"/>
  <c r="BK120" i="3"/>
  <c r="J111" i="3"/>
  <c r="BK99" i="3"/>
  <c r="BK96" i="3"/>
  <c r="J584" i="2"/>
  <c r="BK572" i="2"/>
  <c r="BK537" i="2"/>
  <c r="BK498" i="2"/>
  <c r="J314" i="2"/>
  <c r="J165" i="2"/>
  <c r="BK146" i="2"/>
  <c r="J129" i="2"/>
  <c r="BK528" i="2"/>
  <c r="J510" i="2"/>
  <c r="J507" i="2"/>
  <c r="BK503" i="2"/>
  <c r="BK467" i="2"/>
  <c r="BK464" i="2"/>
  <c r="BK457" i="2"/>
  <c r="BK433" i="2"/>
  <c r="BK430" i="2"/>
  <c r="BK428" i="2"/>
  <c r="BK426" i="2"/>
  <c r="BK417" i="2"/>
  <c r="BK358" i="2"/>
  <c r="BK353" i="2"/>
  <c r="J345" i="2"/>
  <c r="J317" i="2"/>
  <c r="BK314" i="2"/>
  <c r="BK308" i="2"/>
  <c r="BK282" i="2"/>
  <c r="BK279" i="2"/>
  <c r="BK274" i="2"/>
  <c r="BK259" i="2"/>
  <c r="J221" i="2"/>
  <c r="J162" i="2"/>
  <c r="BK136" i="2"/>
  <c r="J131" i="2"/>
  <c r="BK129" i="2"/>
  <c r="BK152" i="3"/>
  <c r="J150" i="3"/>
  <c r="BK144" i="3"/>
  <c r="BK140" i="3"/>
  <c r="J136" i="3"/>
  <c r="BK133" i="3"/>
  <c r="J130" i="3"/>
  <c r="J126" i="3"/>
  <c r="BK123" i="3"/>
  <c r="J115" i="3"/>
  <c r="J109" i="3"/>
  <c r="BK107" i="3"/>
  <c r="BK105" i="3"/>
  <c r="J96" i="3"/>
  <c r="BK90" i="3"/>
  <c r="J572" i="2"/>
  <c r="BK570" i="2"/>
  <c r="J567" i="2"/>
  <c r="BK564" i="2"/>
  <c r="J561" i="2"/>
  <c r="J548" i="2"/>
  <c r="BK545" i="2"/>
  <c r="J543" i="2"/>
  <c r="BK510" i="2"/>
  <c r="BK507" i="2"/>
  <c r="BK493" i="2"/>
  <c r="J473" i="2"/>
  <c r="BK459" i="2"/>
  <c r="BK394" i="2"/>
  <c r="BK369" i="2"/>
  <c r="BK323" i="2"/>
  <c r="BK268" i="2"/>
  <c r="BK226" i="2"/>
  <c r="BK218" i="2"/>
  <c r="J117" i="3"/>
  <c r="BK113" i="3"/>
  <c r="BK109" i="3"/>
  <c r="J105" i="3"/>
  <c r="J498" i="2"/>
  <c r="BK490" i="2"/>
  <c r="J485" i="2"/>
  <c r="BK438" i="2"/>
  <c r="BK435" i="2"/>
  <c r="J384" i="2"/>
  <c r="J288" i="2"/>
  <c r="BK265" i="2"/>
  <c r="BK232" i="2"/>
  <c r="BK203" i="2"/>
  <c r="BK200" i="2"/>
  <c r="BK109" i="2"/>
  <c r="BK84" i="4"/>
  <c r="BK451" i="2"/>
  <c r="BK247" i="2"/>
  <c r="J580" i="2"/>
  <c r="BK575" i="2"/>
  <c r="BK567" i="2"/>
  <c r="J557" i="2"/>
  <c r="J528" i="2"/>
  <c r="J519" i="2"/>
  <c r="BK454" i="2"/>
  <c r="BK415" i="2"/>
  <c r="J328" i="2"/>
  <c r="BK305" i="2"/>
  <c r="J301" i="2"/>
  <c r="BK252" i="2"/>
  <c r="BK213" i="2"/>
  <c r="BK175" i="2"/>
  <c r="J103" i="2"/>
  <c r="J152" i="3"/>
  <c r="BK148" i="3"/>
  <c r="J144" i="3"/>
  <c r="J140" i="3"/>
  <c r="BK136" i="3"/>
  <c r="J133" i="3"/>
  <c r="BK130" i="3"/>
  <c r="BK126" i="3"/>
  <c r="J123" i="3"/>
  <c r="J120" i="3"/>
  <c r="BK117" i="3"/>
  <c r="BK115" i="3"/>
  <c r="J113" i="3"/>
  <c r="BK111" i="3"/>
  <c r="J107" i="3"/>
  <c r="J522" i="2"/>
  <c r="J428" i="2"/>
  <c r="J420" i="2"/>
  <c r="J400" i="2"/>
  <c r="J378" i="2"/>
  <c r="J369" i="2"/>
  <c r="J358" i="2"/>
  <c r="J333" i="2"/>
  <c r="J178" i="2"/>
  <c r="BK580" i="2"/>
  <c r="J570" i="2"/>
  <c r="BK548" i="2"/>
  <c r="BK470" i="2"/>
  <c r="J467" i="2"/>
  <c r="J454" i="2"/>
  <c r="J451" i="2"/>
  <c r="BK440" i="2"/>
  <c r="J426" i="2"/>
  <c r="BK410" i="2"/>
  <c r="BK405" i="2"/>
  <c r="BK384" i="2"/>
  <c r="BK333" i="2"/>
  <c r="BK328" i="2"/>
  <c r="J305" i="2"/>
  <c r="BK303" i="2"/>
  <c r="BK276" i="2"/>
  <c r="J268" i="2"/>
  <c r="J262" i="2"/>
  <c r="BK249" i="2"/>
  <c r="J247" i="2"/>
  <c r="J244" i="2"/>
  <c r="J242" i="2"/>
  <c r="BK240" i="2"/>
  <c r="BK221" i="2"/>
  <c r="J203" i="2"/>
  <c r="J149" i="2"/>
  <c r="BK126" i="2"/>
  <c r="J99" i="3"/>
  <c r="J93" i="3"/>
  <c r="J90" i="3"/>
  <c r="BK584" i="2"/>
  <c r="J575" i="2"/>
  <c r="J564" i="2"/>
  <c r="BK561" i="2"/>
  <c r="J545" i="2"/>
  <c r="BK543" i="2"/>
  <c r="BK522" i="2"/>
  <c r="J501" i="2"/>
  <c r="J493" i="2"/>
  <c r="J479" i="2"/>
  <c r="J457" i="2"/>
  <c r="BK424" i="2"/>
  <c r="BK376" i="2"/>
  <c r="J374" i="2"/>
  <c r="BK345" i="2"/>
  <c r="BK343" i="2"/>
  <c r="BK341" i="2"/>
  <c r="BK296" i="2"/>
  <c r="J294" i="2"/>
  <c r="BK285" i="2"/>
  <c r="J232" i="2"/>
  <c r="BK229" i="2"/>
  <c r="BK180" i="2"/>
  <c r="BK162" i="2"/>
  <c r="BK123" i="2"/>
  <c r="BK118" i="2"/>
  <c r="J490" i="2"/>
  <c r="BK479" i="2"/>
  <c r="J464" i="2"/>
  <c r="J424" i="2"/>
  <c r="J410" i="2"/>
  <c r="J389" i="2"/>
  <c r="J350" i="2"/>
  <c r="BK347" i="2"/>
  <c r="J323" i="2"/>
  <c r="BK298" i="2"/>
  <c r="J274" i="2"/>
  <c r="J265" i="2"/>
  <c r="J229" i="2"/>
  <c r="J224" i="2"/>
  <c r="BK195" i="2"/>
  <c r="BK187" i="2"/>
  <c r="BK178" i="2"/>
  <c r="J172" i="2"/>
  <c r="BK157" i="2"/>
  <c r="BK131" i="2"/>
  <c r="J118" i="2"/>
  <c r="J113" i="2"/>
  <c r="BK93" i="3"/>
  <c r="BK516" i="2"/>
  <c r="BK482" i="2"/>
  <c r="J438" i="2"/>
  <c r="BK422" i="2"/>
  <c r="BK412" i="2"/>
  <c r="BK389" i="2"/>
  <c r="BK364" i="2"/>
  <c r="J303" i="2"/>
  <c r="J296" i="2"/>
  <c r="J276" i="2"/>
  <c r="J271" i="2"/>
  <c r="J259" i="2"/>
  <c r="J213" i="2"/>
  <c r="J180" i="2"/>
  <c r="BK103" i="2"/>
  <c r="BK557" i="2"/>
  <c r="J537" i="2"/>
  <c r="J470" i="2"/>
  <c r="BK443" i="2"/>
  <c r="J376" i="2"/>
  <c r="J353" i="2"/>
  <c r="J347" i="2"/>
  <c r="BK106" i="2"/>
  <c r="BK485" i="2"/>
  <c r="J446" i="2"/>
  <c r="J443" i="2"/>
  <c r="J440" i="2"/>
  <c r="J433" i="2"/>
  <c r="J417" i="2"/>
  <c r="J415" i="2"/>
  <c r="BK397" i="2"/>
  <c r="BK374" i="2"/>
  <c r="BK350" i="2"/>
  <c r="J343" i="2"/>
  <c r="BK320" i="2"/>
  <c r="J298" i="2"/>
  <c r="J187" i="2"/>
  <c r="BK149" i="2"/>
  <c r="J146" i="2"/>
  <c r="J136" i="2"/>
  <c r="BK115" i="2"/>
  <c r="BK513" i="2"/>
  <c r="J476" i="2"/>
  <c r="BK446" i="2"/>
  <c r="J435" i="2"/>
  <c r="J430" i="2"/>
  <c r="J405" i="2"/>
  <c r="J394" i="2"/>
  <c r="J308" i="2"/>
  <c r="BK301" i="2"/>
  <c r="J282" i="2"/>
  <c r="J279" i="2"/>
  <c r="J255" i="2"/>
  <c r="J252" i="2"/>
  <c r="J226" i="2"/>
  <c r="J195" i="2"/>
  <c r="J157" i="2"/>
  <c r="J123" i="2"/>
  <c r="J115" i="2"/>
  <c r="BK113" i="2"/>
  <c r="J109" i="2"/>
  <c r="BK519" i="2"/>
  <c r="J516" i="2"/>
  <c r="J513" i="2"/>
  <c r="J503" i="2"/>
  <c r="BK501" i="2"/>
  <c r="J482" i="2"/>
  <c r="BK476" i="2"/>
  <c r="BK473" i="2"/>
  <c r="J459" i="2"/>
  <c r="J422" i="2"/>
  <c r="BK420" i="2"/>
  <c r="J412" i="2"/>
  <c r="BK400" i="2"/>
  <c r="J397" i="2"/>
  <c r="BK378" i="2"/>
  <c r="J364" i="2"/>
  <c r="J341" i="2"/>
  <c r="J320" i="2"/>
  <c r="BK317" i="2"/>
  <c r="BK294" i="2"/>
  <c r="BK288" i="2"/>
  <c r="J285" i="2"/>
  <c r="BK262" i="2"/>
  <c r="BK242" i="2"/>
  <c r="J175" i="2"/>
  <c r="BK165" i="2"/>
  <c r="J126" i="2"/>
  <c r="J106" i="2"/>
  <c r="BK271" i="2"/>
  <c r="BK255" i="2"/>
  <c r="J249" i="2"/>
  <c r="BK244" i="2"/>
  <c r="J240" i="2"/>
  <c r="BK224" i="2"/>
  <c r="J218" i="2"/>
  <c r="J200" i="2"/>
  <c r="BK172" i="2"/>
  <c r="AS54" i="1"/>
  <c r="F36" i="4"/>
  <c r="BC57" i="1" s="1"/>
  <c r="F35" i="4"/>
  <c r="BB57" i="1"/>
  <c r="F37" i="4"/>
  <c r="BD57" i="1"/>
  <c r="J34" i="4"/>
  <c r="AW57" i="1"/>
  <c r="R102" i="2" l="1"/>
  <c r="BK171" i="2"/>
  <c r="J171" i="2" s="1"/>
  <c r="J64" i="2" s="1"/>
  <c r="R273" i="2"/>
  <c r="BK112" i="2"/>
  <c r="J112" i="2" s="1"/>
  <c r="J62" i="2" s="1"/>
  <c r="P112" i="2"/>
  <c r="T112" i="2"/>
  <c r="R239" i="2"/>
  <c r="T258" i="2"/>
  <c r="T273" i="2"/>
  <c r="T287" i="2"/>
  <c r="R307" i="2"/>
  <c r="P453" i="2"/>
  <c r="P509" i="2"/>
  <c r="BK239" i="2"/>
  <c r="J239" i="2" s="1"/>
  <c r="J65" i="2" s="1"/>
  <c r="BK102" i="2"/>
  <c r="P171" i="2"/>
  <c r="P319" i="2"/>
  <c r="T414" i="2"/>
  <c r="P521" i="2"/>
  <c r="BK117" i="2"/>
  <c r="J117" i="2" s="1"/>
  <c r="J63" i="2" s="1"/>
  <c r="T239" i="2"/>
  <c r="R258" i="2"/>
  <c r="P273" i="2"/>
  <c r="P281" i="2"/>
  <c r="T281" i="2"/>
  <c r="BK307" i="2"/>
  <c r="J307" i="2" s="1"/>
  <c r="J72" i="2" s="1"/>
  <c r="T307" i="2"/>
  <c r="T453" i="2"/>
  <c r="BK560" i="2"/>
  <c r="J560" i="2"/>
  <c r="J79" i="2"/>
  <c r="R117" i="2"/>
  <c r="BK273" i="2"/>
  <c r="J273" i="2"/>
  <c r="J69" i="2"/>
  <c r="BK281" i="2"/>
  <c r="J281" i="2" s="1"/>
  <c r="J70" i="2" s="1"/>
  <c r="P287" i="2"/>
  <c r="P307" i="2"/>
  <c r="BK414" i="2"/>
  <c r="J414" i="2"/>
  <c r="J74" i="2"/>
  <c r="P437" i="2"/>
  <c r="BK509" i="2"/>
  <c r="J509" i="2" s="1"/>
  <c r="J77" i="2" s="1"/>
  <c r="T560" i="2"/>
  <c r="T102" i="2"/>
  <c r="R112" i="2"/>
  <c r="R287" i="2"/>
  <c r="BK437" i="2"/>
  <c r="J437" i="2" s="1"/>
  <c r="J75" i="2" s="1"/>
  <c r="P560" i="2"/>
  <c r="T117" i="2"/>
  <c r="T319" i="2"/>
  <c r="T437" i="2"/>
  <c r="R521" i="2"/>
  <c r="P89" i="3"/>
  <c r="BK104" i="3"/>
  <c r="J104" i="3" s="1"/>
  <c r="J62" i="3" s="1"/>
  <c r="P414" i="2"/>
  <c r="T521" i="2"/>
  <c r="BK143" i="3"/>
  <c r="J143" i="3"/>
  <c r="J67" i="3"/>
  <c r="T171" i="2"/>
  <c r="P258" i="2"/>
  <c r="P257" i="2" s="1"/>
  <c r="BK287" i="2"/>
  <c r="J287" i="2" s="1"/>
  <c r="J71" i="2" s="1"/>
  <c r="BK453" i="2"/>
  <c r="J453" i="2"/>
  <c r="J76" i="2" s="1"/>
  <c r="R560" i="2"/>
  <c r="R171" i="2"/>
  <c r="BK258" i="2"/>
  <c r="R319" i="2"/>
  <c r="R437" i="2"/>
  <c r="BK521" i="2"/>
  <c r="J521" i="2"/>
  <c r="J78" i="2" s="1"/>
  <c r="BK89" i="3"/>
  <c r="T89" i="3"/>
  <c r="P104" i="3"/>
  <c r="T104" i="3"/>
  <c r="P117" i="2"/>
  <c r="BK319" i="2"/>
  <c r="J319" i="2" s="1"/>
  <c r="J73" i="2" s="1"/>
  <c r="R453" i="2"/>
  <c r="T509" i="2"/>
  <c r="P102" i="2"/>
  <c r="P239" i="2"/>
  <c r="R281" i="2"/>
  <c r="R414" i="2"/>
  <c r="R509" i="2"/>
  <c r="R89" i="3"/>
  <c r="R104" i="3"/>
  <c r="BK119" i="3"/>
  <c r="J119" i="3"/>
  <c r="J63" i="3" s="1"/>
  <c r="R119" i="3"/>
  <c r="T119" i="3"/>
  <c r="BK129" i="3"/>
  <c r="J129" i="3" s="1"/>
  <c r="J64" i="3" s="1"/>
  <c r="R129" i="3"/>
  <c r="T143" i="3"/>
  <c r="T142" i="3" s="1"/>
  <c r="BE157" i="2"/>
  <c r="BE180" i="2"/>
  <c r="BE129" i="2"/>
  <c r="BE136" i="2"/>
  <c r="BE149" i="2"/>
  <c r="BE203" i="2"/>
  <c r="BE226" i="2"/>
  <c r="BE240" i="2"/>
  <c r="BE255" i="2"/>
  <c r="BE265" i="2"/>
  <c r="BE305" i="2"/>
  <c r="BE323" i="2"/>
  <c r="BE347" i="2"/>
  <c r="BE433" i="2"/>
  <c r="J52" i="2"/>
  <c r="BE106" i="2"/>
  <c r="BE218" i="2"/>
  <c r="BE274" i="2"/>
  <c r="BE276" i="2"/>
  <c r="BE285" i="2"/>
  <c r="BE314" i="2"/>
  <c r="BE333" i="2"/>
  <c r="BE350" i="2"/>
  <c r="BE410" i="2"/>
  <c r="BE557" i="2"/>
  <c r="BE378" i="2"/>
  <c r="BE420" i="2"/>
  <c r="BE435" i="2"/>
  <c r="BE457" i="2"/>
  <c r="BE467" i="2"/>
  <c r="BE473" i="2"/>
  <c r="BE476" i="2"/>
  <c r="BE498" i="2"/>
  <c r="BE501" i="2"/>
  <c r="BE513" i="2"/>
  <c r="E90" i="2"/>
  <c r="BE479" i="2"/>
  <c r="BE118" i="2"/>
  <c r="BE146" i="2"/>
  <c r="BE162" i="2"/>
  <c r="BE224" i="2"/>
  <c r="BE242" i="2"/>
  <c r="BE282" i="2"/>
  <c r="BE343" i="2"/>
  <c r="BE443" i="2"/>
  <c r="BE485" i="2"/>
  <c r="BE503" i="2"/>
  <c r="BE519" i="2"/>
  <c r="BK254" i="2"/>
  <c r="J254" i="2"/>
  <c r="J66" i="2"/>
  <c r="BE90" i="3"/>
  <c r="BE96" i="3"/>
  <c r="F97" i="2"/>
  <c r="BE175" i="2"/>
  <c r="BE259" i="2"/>
  <c r="BE279" i="2"/>
  <c r="BE296" i="2"/>
  <c r="BE308" i="2"/>
  <c r="BE328" i="2"/>
  <c r="BE417" i="2"/>
  <c r="BE426" i="2"/>
  <c r="BE454" i="2"/>
  <c r="BE482" i="2"/>
  <c r="BE493" i="2"/>
  <c r="BE115" i="2"/>
  <c r="BE131" i="2"/>
  <c r="BE165" i="2"/>
  <c r="BE172" i="2"/>
  <c r="BE213" i="2"/>
  <c r="BE244" i="2"/>
  <c r="BE247" i="2"/>
  <c r="BE262" i="2"/>
  <c r="BE298" i="2"/>
  <c r="BE320" i="2"/>
  <c r="BE384" i="2"/>
  <c r="BE394" i="2"/>
  <c r="BE507" i="2"/>
  <c r="BE528" i="2"/>
  <c r="BE572" i="2"/>
  <c r="BE580" i="2"/>
  <c r="BE195" i="2"/>
  <c r="BE232" i="2"/>
  <c r="BE288" i="2"/>
  <c r="BE294" i="2"/>
  <c r="BE345" i="2"/>
  <c r="BE358" i="2"/>
  <c r="BE374" i="2"/>
  <c r="BE415" i="2"/>
  <c r="BE422" i="2"/>
  <c r="BE430" i="2"/>
  <c r="BE459" i="2"/>
  <c r="BE537" i="2"/>
  <c r="BE543" i="2"/>
  <c r="BE564" i="2"/>
  <c r="F55" i="3"/>
  <c r="BE187" i="2"/>
  <c r="BE221" i="2"/>
  <c r="BE317" i="2"/>
  <c r="BE412" i="2"/>
  <c r="BE109" i="3"/>
  <c r="BE115" i="3"/>
  <c r="BE120" i="3"/>
  <c r="BE126" i="3"/>
  <c r="BE148" i="3"/>
  <c r="BE150" i="3"/>
  <c r="BE152" i="3"/>
  <c r="BE123" i="2"/>
  <c r="BE178" i="2"/>
  <c r="BE229" i="2"/>
  <c r="BE397" i="2"/>
  <c r="BE446" i="2"/>
  <c r="BE464" i="2"/>
  <c r="BE584" i="2"/>
  <c r="E77" i="3"/>
  <c r="E48" i="4"/>
  <c r="F55" i="4"/>
  <c r="J75" i="4"/>
  <c r="BE113" i="2"/>
  <c r="BE252" i="2"/>
  <c r="BE440" i="2"/>
  <c r="J52" i="3"/>
  <c r="BE249" i="2"/>
  <c r="BE268" i="2"/>
  <c r="BE353" i="2"/>
  <c r="BE369" i="2"/>
  <c r="BE389" i="2"/>
  <c r="BE428" i="2"/>
  <c r="BE451" i="2"/>
  <c r="BE510" i="2"/>
  <c r="BE99" i="3"/>
  <c r="BE107" i="3"/>
  <c r="BE111" i="3"/>
  <c r="BE130" i="3"/>
  <c r="BE126" i="2"/>
  <c r="BE341" i="2"/>
  <c r="BE490" i="2"/>
  <c r="BE545" i="2"/>
  <c r="BE548" i="2"/>
  <c r="BE570" i="2"/>
  <c r="BE575" i="2"/>
  <c r="BE93" i="3"/>
  <c r="BE113" i="3"/>
  <c r="BE117" i="3"/>
  <c r="BE133" i="3"/>
  <c r="BE140" i="3"/>
  <c r="BE144" i="3"/>
  <c r="BA56" i="1"/>
  <c r="BE103" i="2"/>
  <c r="BE200" i="2"/>
  <c r="BE271" i="2"/>
  <c r="BE301" i="2"/>
  <c r="BE303" i="2"/>
  <c r="BE364" i="2"/>
  <c r="BE376" i="2"/>
  <c r="BE405" i="2"/>
  <c r="BE424" i="2"/>
  <c r="BE438" i="2"/>
  <c r="BE516" i="2"/>
  <c r="BK583" i="2"/>
  <c r="J583" i="2"/>
  <c r="J80" i="2"/>
  <c r="BE109" i="2"/>
  <c r="BE400" i="2"/>
  <c r="BE470" i="2"/>
  <c r="BE522" i="2"/>
  <c r="BE561" i="2"/>
  <c r="BE567" i="2"/>
  <c r="BE105" i="3"/>
  <c r="BE123" i="3"/>
  <c r="BE136" i="3"/>
  <c r="BK139" i="3"/>
  <c r="J139" i="3"/>
  <c r="J65" i="3" s="1"/>
  <c r="BE84" i="4"/>
  <c r="J33" i="4" s="1"/>
  <c r="AV57" i="1" s="1"/>
  <c r="AT57" i="1" s="1"/>
  <c r="BK83" i="4"/>
  <c r="J83" i="4" s="1"/>
  <c r="J61" i="4" s="1"/>
  <c r="F36" i="2"/>
  <c r="BC55" i="1" s="1"/>
  <c r="J34" i="3"/>
  <c r="AW56" i="1" s="1"/>
  <c r="F36" i="3"/>
  <c r="BC56" i="1" s="1"/>
  <c r="F34" i="2"/>
  <c r="BA55" i="1" s="1"/>
  <c r="F37" i="3"/>
  <c r="BD56" i="1" s="1"/>
  <c r="F37" i="2"/>
  <c r="BD55" i="1" s="1"/>
  <c r="F34" i="4"/>
  <c r="BA57" i="1"/>
  <c r="F35" i="2"/>
  <c r="BB55" i="1" s="1"/>
  <c r="BB54" i="1" s="1"/>
  <c r="W31" i="1" s="1"/>
  <c r="J34" i="2"/>
  <c r="AW55" i="1" s="1"/>
  <c r="P101" i="2" l="1"/>
  <c r="P100" i="2"/>
  <c r="AU55" i="1"/>
  <c r="P88" i="3"/>
  <c r="P87" i="3" s="1"/>
  <c r="AU56" i="1" s="1"/>
  <c r="BK88" i="3"/>
  <c r="T88" i="3"/>
  <c r="T87" i="3"/>
  <c r="BK257" i="2"/>
  <c r="J257" i="2" s="1"/>
  <c r="J67" i="2" s="1"/>
  <c r="T101" i="2"/>
  <c r="R88" i="3"/>
  <c r="R87" i="3"/>
  <c r="T257" i="2"/>
  <c r="R257" i="2"/>
  <c r="BK101" i="2"/>
  <c r="J101" i="2"/>
  <c r="J60" i="2"/>
  <c r="R101" i="2"/>
  <c r="R100" i="2"/>
  <c r="J258" i="2"/>
  <c r="J68" i="2"/>
  <c r="J102" i="2"/>
  <c r="J61" i="2"/>
  <c r="BK142" i="3"/>
  <c r="J142" i="3"/>
  <c r="J66" i="3"/>
  <c r="J89" i="3"/>
  <c r="J61" i="3"/>
  <c r="BK82" i="4"/>
  <c r="J82" i="4" s="1"/>
  <c r="J60" i="4" s="1"/>
  <c r="F33" i="4"/>
  <c r="AZ57" i="1"/>
  <c r="F33" i="3"/>
  <c r="AZ56" i="1" s="1"/>
  <c r="AX54" i="1"/>
  <c r="BC54" i="1"/>
  <c r="W32" i="1"/>
  <c r="J33" i="3"/>
  <c r="AV56" i="1" s="1"/>
  <c r="AT56" i="1" s="1"/>
  <c r="F33" i="2"/>
  <c r="AZ55" i="1" s="1"/>
  <c r="J33" i="2"/>
  <c r="AV55" i="1" s="1"/>
  <c r="AT55" i="1" s="1"/>
  <c r="BA54" i="1"/>
  <c r="W30" i="1"/>
  <c r="BD54" i="1"/>
  <c r="W33" i="1"/>
  <c r="T100" i="2" l="1"/>
  <c r="BK87" i="3"/>
  <c r="J87" i="3"/>
  <c r="BK100" i="2"/>
  <c r="J100" i="2"/>
  <c r="J30" i="2" s="1"/>
  <c r="AG55" i="1" s="1"/>
  <c r="AN55" i="1" s="1"/>
  <c r="J88" i="3"/>
  <c r="J60" i="3"/>
  <c r="BK81" i="4"/>
  <c r="J81" i="4"/>
  <c r="J59" i="4" s="1"/>
  <c r="J30" i="3"/>
  <c r="AG56" i="1" s="1"/>
  <c r="AN56" i="1" s="1"/>
  <c r="AZ54" i="1"/>
  <c r="W29" i="1" s="1"/>
  <c r="AU54" i="1"/>
  <c r="AW54" i="1"/>
  <c r="AK30" i="1"/>
  <c r="AY54" i="1"/>
  <c r="J39" i="3" l="1"/>
  <c r="J39" i="2"/>
  <c r="J59" i="2"/>
  <c r="J59" i="3"/>
  <c r="AV54" i="1"/>
  <c r="AK29" i="1"/>
  <c r="J30" i="4"/>
  <c r="AG57" i="1" s="1"/>
  <c r="AN57" i="1" s="1"/>
  <c r="J39" i="4" l="1"/>
  <c r="AT54" i="1"/>
  <c r="AG54" i="1"/>
  <c r="AN54" i="1"/>
  <c r="AK26" i="1" l="1"/>
  <c r="AK35" i="1"/>
</calcChain>
</file>

<file path=xl/sharedStrings.xml><?xml version="1.0" encoding="utf-8"?>
<sst xmlns="http://schemas.openxmlformats.org/spreadsheetml/2006/main" count="5680" uniqueCount="1087">
  <si>
    <t>Export Komplet</t>
  </si>
  <si>
    <t>VZ</t>
  </si>
  <si>
    <t>2.0</t>
  </si>
  <si>
    <t>ZAMOK</t>
  </si>
  <si>
    <t>False</t>
  </si>
  <si>
    <t>{5dd17f57-bcbe-4c2b-9bee-b6f8fd75e085}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</si>
  <si>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</si>
  <si>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</si>
  <si>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</si>
  <si>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</si>
  <si>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</si>
  <si>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</si>
  <si>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</si>
  <si>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</si>
  <si>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</si>
  <si>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</si>
  <si>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</si>
  <si>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Provizorní MŠ Česká Třebová - Lhotka</t>
  </si>
  <si>
    <t>KSO:</t>
  </si>
  <si>
    <t/>
  </si>
  <si>
    <t>CC-CZ:</t>
  </si>
  <si>
    <t>Místo:</t>
  </si>
  <si>
    <t>Česká Třebová</t>
  </si>
  <si>
    <t>Datum:</t>
  </si>
  <si>
    <t>10. 8. 2020</t>
  </si>
  <si>
    <t>Zadavatel:</t>
  </si>
  <si>
    <t>IČ:</t>
  </si>
  <si>
    <t>002 78 653</t>
  </si>
  <si>
    <t>Město Česká Třebová</t>
  </si>
  <si>
    <t>DIČ:</t>
  </si>
  <si>
    <t>Uchazeč:</t>
  </si>
  <si>
    <t>Vyplň údaj</t>
  </si>
  <si>
    <t>Projektant:</t>
  </si>
  <si>
    <t>27544524</t>
  </si>
  <si>
    <t>Projekce Žižkov s.r.o. Ústí nad Orlicí</t>
  </si>
  <si>
    <t>CZ27544524</t>
  </si>
  <si>
    <t>True</t>
  </si>
  <si>
    <t>Zpracovatel:</t>
  </si>
  <si>
    <t>ing. Vladimír Ent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</si>
  <si>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</si>
  <si>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</si>
  <si>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</si>
  <si>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</si>
  <si>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</si>
  <si>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</si>
  <si>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</si>
  <si>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</si>
  <si>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</si>
  <si>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</si>
  <si>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</si>
  <si>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</si>
  <si>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</si>
  <si>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</si>
  <si>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</si>
  <si>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</si>
  <si>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</si>
  <si>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</si>
  <si>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</si>
  <si>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</si>
  <si>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</si>
  <si>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</si>
  <si>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</si>
  <si>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</si>
  <si>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</si>
  <si>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</si>
  <si>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</si>
  <si>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</si>
  <si>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</si>
  <si>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</si>
  <si>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</si>
  <si>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</si>
  <si>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</si>
  <si>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</si>
  <si>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</si>
  <si>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</si>
  <si>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</si>
  <si>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</si>
  <si>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</si>
  <si>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</si>
  <si>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</si>
  <si>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</si>
  <si>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úpravy budovy</t>
  </si>
  <si>
    <t>STA</t>
  </si>
  <si>
    <t>1</t>
  </si>
  <si>
    <t>{c699f901-f86f-4992-97d9-779a10318a1f}</t>
  </si>
  <si>
    <t>2</t>
  </si>
  <si>
    <t>SO02</t>
  </si>
  <si>
    <t>Venkovní úpravy</t>
  </si>
  <si>
    <t>{e5b7e06c-7a8e-4c0c-b82a-a3497001bbc9}</t>
  </si>
  <si>
    <t>SO20</t>
  </si>
  <si>
    <t>Vedlejší náklady</t>
  </si>
  <si>
    <t>{9a080cd5-940a-46d2-b77a-5d3fc21daf27}</t>
  </si>
  <si>
    <t>obklker</t>
  </si>
  <si>
    <t>keramický obklad stěn</t>
  </si>
  <si>
    <t>124,271</t>
  </si>
  <si>
    <t>3</t>
  </si>
  <si>
    <t>dlažba</t>
  </si>
  <si>
    <t>nová dlažba keramická</t>
  </si>
  <si>
    <t>46,3</t>
  </si>
  <si>
    <t>KRYCÍ LIST SOUPISU PRACÍ</t>
  </si>
  <si>
    <t>osb</t>
  </si>
  <si>
    <t>plocha osb</t>
  </si>
  <si>
    <t>200,4</t>
  </si>
  <si>
    <t>koberec</t>
  </si>
  <si>
    <t>podl krytina koberec plocha</t>
  </si>
  <si>
    <t>85,01</t>
  </si>
  <si>
    <t>pvc</t>
  </si>
  <si>
    <t>podl krytina pvc plocha</t>
  </si>
  <si>
    <t>200,69</t>
  </si>
  <si>
    <t>linkrusta</t>
  </si>
  <si>
    <t>plocha stávající linkrusty</t>
  </si>
  <si>
    <t>146,103</t>
  </si>
  <si>
    <t>Objekt:</t>
  </si>
  <si>
    <t>malby</t>
  </si>
  <si>
    <t>plocha výmalby</t>
  </si>
  <si>
    <t>1340,629</t>
  </si>
  <si>
    <t>SO01 - Stavební úpravy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</si>
  <si>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</si>
  <si>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</si>
  <si>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</si>
  <si>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</si>
  <si>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</si>
  <si>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</si>
  <si>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</si>
  <si>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</si>
  <si>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</si>
  <si>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</si>
  <si>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</si>
  <si>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</si>
  <si>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</si>
  <si>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</si>
  <si>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</si>
  <si>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</si>
  <si>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</si>
  <si>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</si>
  <si>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</si>
  <si>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</si>
  <si>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</si>
  <si>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</si>
  <si>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</si>
  <si>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</si>
  <si>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</si>
  <si>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</si>
  <si>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</si>
  <si>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</si>
  <si>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</si>
  <si>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</si>
  <si>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</si>
  <si>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</si>
  <si>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</si>
  <si>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</si>
  <si>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</si>
  <si>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</si>
  <si>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</si>
  <si>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</si>
  <si>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</si>
  <si>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</si>
  <si>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</si>
  <si>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</si>
  <si>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</si>
  <si>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317234410</t>
  </si>
  <si>
    <t>Vyzdívka mezi nosníky z cihel pálených na MC</t>
  </si>
  <si>
    <t>m3</t>
  </si>
  <si>
    <t>4</t>
  </si>
  <si>
    <t>-1241908637</t>
  </si>
  <si>
    <t>PP</t>
  </si>
  <si>
    <t>Vyzdívka mezi nosníky cihlami pálenými na maltu cementovou</t>
  </si>
  <si>
    <t>VV</t>
  </si>
  <si>
    <t>1,05*(0,5+0,3)*0,15</t>
  </si>
  <si>
    <t>317944321</t>
  </si>
  <si>
    <t>Válcované nosníky do č.12 dodatečně osazované do připravených otvorů</t>
  </si>
  <si>
    <t>t</t>
  </si>
  <si>
    <t>-2139664303</t>
  </si>
  <si>
    <t>Válcované nosníky dodatečně osazované do připravených otvorů bez zazdění hlav do č. 12</t>
  </si>
  <si>
    <t>"2np"  1,4*(4+6)*11,2/1000</t>
  </si>
  <si>
    <t>346244381</t>
  </si>
  <si>
    <t>Plentování jednostranné v do 200 mm válcovaných nosníků cihlami</t>
  </si>
  <si>
    <t>m2</t>
  </si>
  <si>
    <t>-618569785</t>
  </si>
  <si>
    <t>Plentování ocelových válcovaných nosníků jednostranné cihlami na maltu, výška stojiny do 200 mm</t>
  </si>
  <si>
    <t>1,4*0,15*4</t>
  </si>
  <si>
    <t>Vodorovné konstrukce</t>
  </si>
  <si>
    <t>411388531</t>
  </si>
  <si>
    <t>Zabetonování otvorů pl do 1 m2 ve stropech</t>
  </si>
  <si>
    <t>999501709</t>
  </si>
  <si>
    <t>Zabetonování otvorů ve stropech nebo v klenbách včetně lešení, bednění, odbednění a výztuže (materiál v ceně) ve stropech železobetonových, tvárnicových a prefabrikovaných</t>
  </si>
  <si>
    <t>5</t>
  </si>
  <si>
    <t>413232211</t>
  </si>
  <si>
    <t>Zazdívka zhlaví válcovaných nosníků v do 150 mm</t>
  </si>
  <si>
    <t>kus</t>
  </si>
  <si>
    <t>-219487486</t>
  </si>
  <si>
    <t>Zazdívka zhlaví stropních trámů nebo válcovaných nosníků pálenými cihlami válcovaných nosníků, výšky do 150 mm</t>
  </si>
  <si>
    <t>6</t>
  </si>
  <si>
    <t>Úpravy povrchů, podlahy a osazování výplní</t>
  </si>
  <si>
    <t>611315421</t>
  </si>
  <si>
    <t>Oprava vnitřní vápenné štukové omítky stropů v rozsahu plochy do 10%</t>
  </si>
  <si>
    <t>-1849749285</t>
  </si>
  <si>
    <t>Oprava vápenné omítky vnitřních ploch štukové dvouvrstvé, tloušťky do 20 mm a tloušťky štuku do 3 mm stropů, v rozsahu opravované plochy do 10%</t>
  </si>
  <si>
    <t>"1np"  230,23-20,33</t>
  </si>
  <si>
    <t>"2np"  244,85</t>
  </si>
  <si>
    <t>Součet</t>
  </si>
  <si>
    <t>7</t>
  </si>
  <si>
    <t>612131101</t>
  </si>
  <si>
    <t>Cementový postřik vnitřních stěn nanášený celoplošně ručně</t>
  </si>
  <si>
    <t>-1850627190</t>
  </si>
  <si>
    <t>Podkladní a spojovací vrstva vnitřních omítaných ploch cementový postřik nanášený ručně celoplošně stěn</t>
  </si>
  <si>
    <t>8</t>
  </si>
  <si>
    <t>612321121</t>
  </si>
  <si>
    <t>Vápenocementová omítka hladká jednovrstvá vnitřních stěn nanášená ručně</t>
  </si>
  <si>
    <t>-1126585684</t>
  </si>
  <si>
    <t>Omítka vápenocementová vnitřních ploch nanášená ručně jednovrstvá, tloušťky do 10 mm hladká svislých konstrukcí stěn</t>
  </si>
  <si>
    <t>9</t>
  </si>
  <si>
    <t>612321191</t>
  </si>
  <si>
    <t>Příplatek k vápenocementové omítce vnitřních stěn za každých dalších 5 mm tloušťky ručně</t>
  </si>
  <si>
    <t>1362482350</t>
  </si>
  <si>
    <t>Omítka vápenocementová vnitřních ploch nanášená ručně Příplatek k cenám za každých dalších i započatých 5 mm tloušťky omítky přes 10 mm stěn</t>
  </si>
  <si>
    <t>10</t>
  </si>
  <si>
    <t>612315421</t>
  </si>
  <si>
    <t>Oprava vnitřní vápenné štukové omítky stěn v rozsahu plochy do 10%</t>
  </si>
  <si>
    <t>856334423</t>
  </si>
  <si>
    <t>Oprava vápenné omítky vnitřních ploch štukové dvouvrstvé, tloušťky do 20 mm a tloušťky štuku do 3 mm stěn, v rozsahu opravované plochy do 10%</t>
  </si>
  <si>
    <t>"odpočet stropy"  -475,08</t>
  </si>
  <si>
    <t>11</t>
  </si>
  <si>
    <t>612325302</t>
  </si>
  <si>
    <t>Vápenocementová štuková omítka ostění nebo nadpraží</t>
  </si>
  <si>
    <t>-1681215189</t>
  </si>
  <si>
    <t>Vápenocementová omítka ostění nebo nadpraží štuková</t>
  </si>
  <si>
    <t>1np</t>
  </si>
  <si>
    <t>1,5*0,5*2</t>
  </si>
  <si>
    <t>0,9*0,85*2*2</t>
  </si>
  <si>
    <t>2np</t>
  </si>
  <si>
    <t>2,1*0,5*2</t>
  </si>
  <si>
    <t>0,9*0,65*2*2</t>
  </si>
  <si>
    <t>2,1*0,3*2</t>
  </si>
  <si>
    <t>12</t>
  </si>
  <si>
    <t>621325209</t>
  </si>
  <si>
    <t>Oprava vnější vápenocementové štukové omítky složitosti 1 podhledů v rozsahu do 100%</t>
  </si>
  <si>
    <t>266812048</t>
  </si>
  <si>
    <t>Oprava vápenocementové omítky vnějších ploch stupně členitosti 1 štukové podhledů, v rozsahu opravované plochy přes 80 do 100%</t>
  </si>
  <si>
    <t>"nové otvory"  1,1*(0,5+0,8)</t>
  </si>
  <si>
    <t>13</t>
  </si>
  <si>
    <t>622325209</t>
  </si>
  <si>
    <t>Oprava vnější vápenocementové štukové omítky složitosti 1 stěn v rozsahu do 100%</t>
  </si>
  <si>
    <t>-1405980067</t>
  </si>
  <si>
    <t>Oprava vápenocementové omítky vnějších ploch stupně členitosti 1 štukové stěn, v rozsahu opravované plochy přes 80 do 100%</t>
  </si>
  <si>
    <t>1,5*0,5*2*1,2</t>
  </si>
  <si>
    <t>0,9*0,85*2*2*1,2</t>
  </si>
  <si>
    <t>0,9*0,65*2*2*1,2</t>
  </si>
  <si>
    <t>14</t>
  </si>
  <si>
    <t>631311115</t>
  </si>
  <si>
    <t>Mazanina tl do 80 mm z betonu prostého bez zvýšených nároků na prostředí tř. C 20/25</t>
  </si>
  <si>
    <t>1598457770</t>
  </si>
  <si>
    <t>Mazanina z betonu prostého bez zvýšených nároků na prostředí tl. přes 50 do 80 mm tř. C 20/25</t>
  </si>
  <si>
    <t>"1np"  21,52*0,058</t>
  </si>
  <si>
    <t>"2np"  24,78*0,058</t>
  </si>
  <si>
    <t>631319171</t>
  </si>
  <si>
    <t>Příplatek k mazanině tl do 80 mm za stržení povrchu spodní vrstvy před vložením výztuže</t>
  </si>
  <si>
    <t>-1555785261</t>
  </si>
  <si>
    <t>Příplatek k cenám mazanin za stržení povrchu spodní vrstvy mazaniny latí před vložením výztuže nebo pletiva pro tl. obou vrstev mazaniny přes 50 do 80 mm</t>
  </si>
  <si>
    <t>2,685</t>
  </si>
  <si>
    <t>16</t>
  </si>
  <si>
    <t>631362021</t>
  </si>
  <si>
    <t>Výztuž mazanin svařovanými sítěmi Kari</t>
  </si>
  <si>
    <t>170341577</t>
  </si>
  <si>
    <t>Výztuž mazanin ze svařovaných sítí z drátů typu KARI</t>
  </si>
  <si>
    <t>"1np"  21,52</t>
  </si>
  <si>
    <t>"2np"  24,78</t>
  </si>
  <si>
    <t>Mezisoučet</t>
  </si>
  <si>
    <t>46,30*3,15/1000*1,2</t>
  </si>
  <si>
    <t>Ostatní konstrukce a práce, bourání</t>
  </si>
  <si>
    <t>17</t>
  </si>
  <si>
    <t>952901111</t>
  </si>
  <si>
    <t>Vyčištění budov bytové a občanské výstavby při výšce podlaží do 4 m</t>
  </si>
  <si>
    <t>-833933490</t>
  </si>
  <si>
    <t>Vyčištění budov nebo objektů před předáním do užívání budov bytové nebo občanské výstavby, světlé výšky podlaží do 4 m</t>
  </si>
  <si>
    <t>475,07</t>
  </si>
  <si>
    <t>18</t>
  </si>
  <si>
    <t>953962113</t>
  </si>
  <si>
    <t>Kotvy chemickým tmelem M 12 hl 190 mm do zdiva z plných cihel s vyvrtáním otvoru</t>
  </si>
  <si>
    <t>-1360359922</t>
  </si>
  <si>
    <t>Kotvy chemické s vyvrtáním otvoru do zdiva z plných cihel tmel, hloubka 190 mm, velikost M 12</t>
  </si>
  <si>
    <t>4*4+5*2</t>
  </si>
  <si>
    <t>19</t>
  </si>
  <si>
    <t>953965121</t>
  </si>
  <si>
    <t>Kotevní šroub pro chemické kotvy M 12 dl 160 mm</t>
  </si>
  <si>
    <t>1625673292</t>
  </si>
  <si>
    <t>Kotvy chemické s vyvrtáním otvoru kotevní šrouby pro chemické kotvy, velikost M 12, délka 160 mm</t>
  </si>
  <si>
    <t>20</t>
  </si>
  <si>
    <t>962031132</t>
  </si>
  <si>
    <t>Bourání příček z cihel pálených na MVC tl do 100 mm</t>
  </si>
  <si>
    <t>-1962301514</t>
  </si>
  <si>
    <t>Bourání příček z cihel, tvárnic nebo příčkovek z cihel pálených, plných nebo dutých na maltu vápennou nebo vápenocementovou, tl. do 100 mm</t>
  </si>
  <si>
    <t>1,142/0,1*3,2</t>
  </si>
  <si>
    <t>0,892/0,1*3,2</t>
  </si>
  <si>
    <t>962032230</t>
  </si>
  <si>
    <t>Bourání zdiva z cihel pálených nebo vápenopískových na MV nebo MVC do 1 m3</t>
  </si>
  <si>
    <t>1499243109</t>
  </si>
  <si>
    <t>Bourání zdiva nadzákladového z cihel nebo tvárnic z cihel pálených nebo vápenopískových, na maltu vápennou nebo vápenocementovou, objemu do 1 m3</t>
  </si>
  <si>
    <t>0,9*1,5*0,5</t>
  </si>
  <si>
    <t>1,2*0,9*0,85*2</t>
  </si>
  <si>
    <t>1,2*0,9*0,65*2</t>
  </si>
  <si>
    <t>22</t>
  </si>
  <si>
    <t>965043341</t>
  </si>
  <si>
    <t>Bourání podkladů pod dlažby betonových s potěrem nebo teracem tl do 100 mm pl přes 4 m2</t>
  </si>
  <si>
    <t>1519449997</t>
  </si>
  <si>
    <t>Bourání mazanin betonových s potěrem nebo teracem tl. do 100 mm, plochy přes 4 m2</t>
  </si>
  <si>
    <t>"1np"  21,52*0,10</t>
  </si>
  <si>
    <t>"2np"  24,78*0,15</t>
  </si>
  <si>
    <t>23</t>
  </si>
  <si>
    <t>965049111</t>
  </si>
  <si>
    <t>Příplatek k bourání betonových mazanin za bourání mazanin se svařovanou sítí tl do 100 mm</t>
  </si>
  <si>
    <t>753497338</t>
  </si>
  <si>
    <t>Bourání mazanin Příplatek k cenám za bourání mazanin betonových se svařovanou sítí, tl. do 100 mm</t>
  </si>
  <si>
    <t>5,869</t>
  </si>
  <si>
    <t>24</t>
  </si>
  <si>
    <t>967031132</t>
  </si>
  <si>
    <t>Přisekání rovných ostění v cihelném zdivu na MV nebo MVC</t>
  </si>
  <si>
    <t>2059471275</t>
  </si>
  <si>
    <t>Přisekání (špicování) plošné nebo rovných ostění zdiva z cihel pálených rovných ostění, bez odstupu, po hrubém vybourání otvorů, na maltu vápennou nebo vápenocementovou</t>
  </si>
  <si>
    <t>25</t>
  </si>
  <si>
    <t>968062376</t>
  </si>
  <si>
    <t>Vybourání dřevěných rámů oken zdvojených včetně křídel pl do 4 m2</t>
  </si>
  <si>
    <t>-194301195</t>
  </si>
  <si>
    <t>Vybourání dřevěných rámů oken s křídly, dveřních zárubní, vrat, stěn, ostění nebo obkladů rámů oken s křídly zdvojených, plochy do 4 m2</t>
  </si>
  <si>
    <t>"1np"  0,9*1,2+1,2*1,76*2</t>
  </si>
  <si>
    <t>"2np"  1,2*1,76</t>
  </si>
  <si>
    <t>26</t>
  </si>
  <si>
    <t>971033641</t>
  </si>
  <si>
    <t>Vybourání otvorů ve zdivu cihelném pl do 4 m2 na MVC nebo MV tl do 300 mm</t>
  </si>
  <si>
    <t>-1684648969</t>
  </si>
  <si>
    <t>Vybourání otvorů ve zdivu základovém nebo nadzákladovém z cihel, tvárnic, příčkovek z cihel pálených na maltu vápennou nebo vápenocementovou plochy do 4 m2, tl. do 300 mm</t>
  </si>
  <si>
    <t>"2np"  1,05*2,1*0,3</t>
  </si>
  <si>
    <t>27</t>
  </si>
  <si>
    <t>971033651</t>
  </si>
  <si>
    <t>Vybourání otvorů ve zdivu cihelném pl do 4 m2 na MVC nebo MV tl do 600 mm</t>
  </si>
  <si>
    <t>-1283466702</t>
  </si>
  <si>
    <t>Vybourání otvorů ve zdivu základovém nebo nadzákladovém z cihel, tvárnic, příčkovek z cihel pálených na maltu vápennou nebo vápenocementovou plochy do 4 m2, tl. do 600 mm</t>
  </si>
  <si>
    <t>"2np"  1,05*2,1*0,5</t>
  </si>
  <si>
    <t>28</t>
  </si>
  <si>
    <t>972044251</t>
  </si>
  <si>
    <t>Vybourání otvorů ve stropech nebo klenbách z dutých tvárnic pl do 0,09 m2 tl přes 100 mm</t>
  </si>
  <si>
    <t>1606469210</t>
  </si>
  <si>
    <t>Vybourání otvorů ve stropech nebo klenbách z dutých tvárnic bez odstranění podlahy a násypu, plochy do 0,09 m2, tl. přes 100 mm</t>
  </si>
  <si>
    <t>29</t>
  </si>
  <si>
    <t>974031664</t>
  </si>
  <si>
    <t>Vysekání rýh ve zdivu cihelném pro vtahování nosníků hl do 150 mm v do 150 mm</t>
  </si>
  <si>
    <t>m</t>
  </si>
  <si>
    <t>-691216661</t>
  </si>
  <si>
    <t>Vysekání rýh ve zdivu cihelném na maltu vápennou nebo vápenocementovou pro vtahování nosníků do zdí, před vybouráním otvoru do hl. 150 mm, při v. nosníku do 150 mm</t>
  </si>
  <si>
    <t>"2np"  1,5*3+1,4*2</t>
  </si>
  <si>
    <t>30</t>
  </si>
  <si>
    <t>978015391</t>
  </si>
  <si>
    <t>Otlučení (osekání) vnější vápenné nebo vápenocementové omítky stupně členitosti 1 a 2 do 100%</t>
  </si>
  <si>
    <t>1214492678</t>
  </si>
  <si>
    <t>Otlučení vápenných nebo vápenocementových omítek vnějších ploch s vyškrabáním spar a s očištěním zdiva stupně členitosti 1 a 2, v rozsahu přes 80 do 100 %</t>
  </si>
  <si>
    <t>"1np"  (0,8+4,5)*1,2*1,05</t>
  </si>
  <si>
    <t>31</t>
  </si>
  <si>
    <t>978059541</t>
  </si>
  <si>
    <t>Odsekání a odebrání obkladů stěn z vnitřních obkládaček plochy přes 1 m2</t>
  </si>
  <si>
    <t>-2087799864</t>
  </si>
  <si>
    <t>Odsekání obkladů stěn včetně otlučení podkladní omítky až na zdivo z obkládaček vnitřních, z jakýchkoliv materiálů, plochy přes 1 m2</t>
  </si>
  <si>
    <t>23,7*1,5*1,05</t>
  </si>
  <si>
    <t>31,05*1,5*1,05</t>
  </si>
  <si>
    <t>997</t>
  </si>
  <si>
    <t>Přesun sutě</t>
  </si>
  <si>
    <t>32</t>
  </si>
  <si>
    <t>997013151</t>
  </si>
  <si>
    <t>Vnitrostaveništní doprava suti a vybouraných hmot pro budovy v do 6 m s omezením mechanizace</t>
  </si>
  <si>
    <t>-1521263040</t>
  </si>
  <si>
    <t>Vnitrostaveništní doprava suti a vybouraných hmot vodorovně do 50 m svisle s omezením mechanizace pro budovy a haly výšky do 6 m</t>
  </si>
  <si>
    <t>33</t>
  </si>
  <si>
    <t>997013311</t>
  </si>
  <si>
    <t>Montáž a demontáž shozu suti v do 10 m</t>
  </si>
  <si>
    <t>720000060</t>
  </si>
  <si>
    <t>Doprava suti shozem montáž a demontáž shozu výšky do 10 m</t>
  </si>
  <si>
    <t>34</t>
  </si>
  <si>
    <t>997013321</t>
  </si>
  <si>
    <t>Příplatek k shozu suti v do 10 m za první a ZKD den použití</t>
  </si>
  <si>
    <t>1416638195</t>
  </si>
  <si>
    <t>Doprava suti shozem montáž a demontáž shozu výšky Příplatek za první a každý další den použití shozu k ceně -3311</t>
  </si>
  <si>
    <t>5*15 'Přepočtené koeficientem množství</t>
  </si>
  <si>
    <t>35</t>
  </si>
  <si>
    <t>997013511</t>
  </si>
  <si>
    <t>Odvoz suti a vybouraných hmot z meziskládky na skládku do 1 km s naložením a se složením</t>
  </si>
  <si>
    <t>-243854289</t>
  </si>
  <si>
    <t>Odvoz suti a vybouraných hmot z meziskládky na skládku s naložením a se složením, na vzdálenost do 1 km</t>
  </si>
  <si>
    <t>36</t>
  </si>
  <si>
    <t>997013509</t>
  </si>
  <si>
    <t>Příplatek k odvozu suti a vybouraných hmot na skládku ZKD 1 km přes 1 km</t>
  </si>
  <si>
    <t>-1940640146</t>
  </si>
  <si>
    <t>Odvoz suti a vybouraných hmot na skládku nebo meziskládku se složením, na vzdálenost Příplatek k ceně za každý další i započatý 1 km přes 1 km</t>
  </si>
  <si>
    <t>41,823*9 'Přepočtené koeficientem množství</t>
  </si>
  <si>
    <t>37</t>
  </si>
  <si>
    <t>997013871</t>
  </si>
  <si>
    <t>Poplatek za uložení stavebního odpadu na recyklační skládce (skládkovné) směsného stavebního a demoličního kód odpadu  17 09 04</t>
  </si>
  <si>
    <t>-594729481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</si>
  <si>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</si>
  <si>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</si>
  <si>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</si>
  <si>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38</t>
  </si>
  <si>
    <t>998011002</t>
  </si>
  <si>
    <t>Přesun hmot pro budovy zděné v do 12 m</t>
  </si>
  <si>
    <t>151302042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</si>
  <si>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</si>
  <si>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</si>
  <si>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</si>
  <si>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</si>
  <si>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</si>
  <si>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39</t>
  </si>
  <si>
    <t>711141559</t>
  </si>
  <si>
    <t>Provedení izolace proti zemní vlhkosti pásy přitavením vodorovné NAIP</t>
  </si>
  <si>
    <t>-1177058505</t>
  </si>
  <si>
    <t>Provedení izolace proti zemní vlhkosti pásy přitavením NAIP na ploše vodorovné V</t>
  </si>
  <si>
    <t>"1np"  20,33</t>
  </si>
  <si>
    <t>40</t>
  </si>
  <si>
    <t>M</t>
  </si>
  <si>
    <t>62832001</t>
  </si>
  <si>
    <t>pás asfaltový natavitelný oxidovaný tl 3,5mm typu V60 S35 s vložkou ze skleněné rohože, s jemnozrnným minerálním posypem</t>
  </si>
  <si>
    <t>-667603695</t>
  </si>
  <si>
    <t>20,33*1,15 'Přepočtené koeficientem množství</t>
  </si>
  <si>
    <t>41</t>
  </si>
  <si>
    <t>711191101</t>
  </si>
  <si>
    <t>Provedení izolace proti zemní vlhkosti hydroizolační stěrkou vodorovné na betonu, 1 vrstva</t>
  </si>
  <si>
    <t>-1989208307</t>
  </si>
  <si>
    <t>Provedení izolace proti zemní vlhkosti hydroizolační stěrkou na ploše vodorovné V jednovrstvá na betonu</t>
  </si>
  <si>
    <t>42</t>
  </si>
  <si>
    <t>24551030</t>
  </si>
  <si>
    <t>stěrka hydroizolační dvousložková cemento-polymerová vlákny vyztužená proti zemní vlhkosti</t>
  </si>
  <si>
    <t>kg</t>
  </si>
  <si>
    <t>-1495931109</t>
  </si>
  <si>
    <t>46,3*0,5 'Přepočtené koeficientem množství</t>
  </si>
  <si>
    <t>43</t>
  </si>
  <si>
    <t>998711102</t>
  </si>
  <si>
    <t>Přesun hmot tonážní pro izolace proti vodě, vlhkosti a plynům v objektech výšky do 12 m</t>
  </si>
  <si>
    <t>-949149924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</si>
  <si>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</si>
  <si>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</si>
  <si>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</si>
  <si>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44</t>
  </si>
  <si>
    <t>713121111</t>
  </si>
  <si>
    <t>Montáž izolace tepelné podlah volně kladenými rohožemi, pásy, dílci, deskami 1 vrstva</t>
  </si>
  <si>
    <t>2108650337</t>
  </si>
  <si>
    <t>Montáž tepelné izolace podlah rohožemi, pásy, deskami, dílci, bloky (izolační materiál ve specifikaci) kladenými volně jednovrstvá</t>
  </si>
  <si>
    <t>45</t>
  </si>
  <si>
    <t>28376351</t>
  </si>
  <si>
    <t>deska perimetrická spodních staveb, podlah a plochých střech 200kPa λ=0,034 tl 40mm</t>
  </si>
  <si>
    <t>-304509538</t>
  </si>
  <si>
    <t>46,3*1,02 'Přepočtené koeficientem množství</t>
  </si>
  <si>
    <t>46</t>
  </si>
  <si>
    <t>998713102</t>
  </si>
  <si>
    <t>Přesun hmot tonážní pro izolace tepelné v objektech v do 12 m</t>
  </si>
  <si>
    <t>10833102</t>
  </si>
  <si>
    <t>Přesun hmot pro izolace tepelné stanovený z hmotnosti přesunovaného materiálu vodorovná dopravní vzdálenost do 50 m v objektech výšky přes 6 m do 12 m</t>
  </si>
  <si>
    <t>762</t>
  </si>
  <si>
    <t>Konstrukce tesařské</t>
  </si>
  <si>
    <t>47</t>
  </si>
  <si>
    <t>762511212</t>
  </si>
  <si>
    <t>Podlahové kce podkladové z desek OSB tl 8 mm na sraz lepených</t>
  </si>
  <si>
    <t>-1594043432</t>
  </si>
  <si>
    <t>Podlahové konstrukce podkladové z dřevoštěpkových desek OSB jednovrstvých lepených na sraz, tloušťky desky 8 mm</t>
  </si>
  <si>
    <t>48</t>
  </si>
  <si>
    <t>998762102</t>
  </si>
  <si>
    <t>Přesun hmot tonážní pro kce tesařské v objektech v do 12 m</t>
  </si>
  <si>
    <t>-402518547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</si>
  <si>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</si>
  <si>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</si>
  <si>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</si>
  <si>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49</t>
  </si>
  <si>
    <t>763111314</t>
  </si>
  <si>
    <t>SDK příčka tl 100 mm profil CW+UW 75 desky 1xA 12,5 s izolací EI 30 Rw do 45 dB</t>
  </si>
  <si>
    <t>633084820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</si>
  <si>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</si>
  <si>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"dveře 02"  1,1*2,05</t>
  </si>
  <si>
    <t>"okno chodba"  1,2*3,7</t>
  </si>
  <si>
    <t>"wc 1np"  1,7*3,2-0,8*1,97</t>
  </si>
  <si>
    <t>50</t>
  </si>
  <si>
    <t>763111717</t>
  </si>
  <si>
    <t>SDK příčka základní penetrační nátěr (oboustranně)</t>
  </si>
  <si>
    <t>2012943600</t>
  </si>
  <si>
    <t>Příčka ze sádrokartonových desek ostatní konstrukce a práce na příčkách ze sádrokartonových desek základní penetrační nátěr (oboustranný)</t>
  </si>
  <si>
    <t>51</t>
  </si>
  <si>
    <t>763111751</t>
  </si>
  <si>
    <t>Příplatek k SDK příčce za plochu do 6 m2 jednotlivě</t>
  </si>
  <si>
    <t>-955819886</t>
  </si>
  <si>
    <t>Příčka ze sádrokartonových desek Příplatek k cenám za plochu do 6 m2 jednotlivě</t>
  </si>
  <si>
    <t>52</t>
  </si>
  <si>
    <t>763131411</t>
  </si>
  <si>
    <t>SDK podhled desky 1xA 12,5 bez izolace dvouvrstvá spodní kce profil CD+UD</t>
  </si>
  <si>
    <t>-412377840</t>
  </si>
  <si>
    <t>Podhled ze sádrokartonových desek dvouvrstvá zavěšená spodní konstrukce z ocelových profilů CD, UD jednoduše opláštěná deskou standardní A, tl. 12,5 mm, bez izolace</t>
  </si>
  <si>
    <t>"mč10"  21,52</t>
  </si>
  <si>
    <t>53</t>
  </si>
  <si>
    <t>763181311</t>
  </si>
  <si>
    <t>Montáž jednokřídlové kovové zárubně SDK příčka</t>
  </si>
  <si>
    <t>-588122031</t>
  </si>
  <si>
    <t>Výplně otvorů konstrukcí ze sádrokartonových desek montáž zárubně kovové s konstrukcí jednokřídlové</t>
  </si>
  <si>
    <t>54</t>
  </si>
  <si>
    <t>55331590</t>
  </si>
  <si>
    <t>zárubeň jednokřídlá ocelová pro sádrokartonové příčky tl stěny 75-100mm rozměru 800/1970, 2100mm</t>
  </si>
  <si>
    <t>1614805672</t>
  </si>
  <si>
    <t>55</t>
  </si>
  <si>
    <t>998763302</t>
  </si>
  <si>
    <t>Přesun hmot tonážní pro sádrokartonové konstrukce v objektech v do 12 m</t>
  </si>
  <si>
    <t>-25681333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</si>
  <si>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</si>
  <si>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</si>
  <si>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</si>
  <si>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56</t>
  </si>
  <si>
    <t>764216644</t>
  </si>
  <si>
    <t>Oplechování rovných parapetů celoplošně lepené z Pz s povrchovou úpravou rš 330 mm</t>
  </si>
  <si>
    <t>1619221561</t>
  </si>
  <si>
    <t>Oplechování parapetů z pozinkovaného plechu s povrchovou úpravou rovných celoplošně lepené, bez rohů rš 330 mm</t>
  </si>
  <si>
    <t>K02</t>
  </si>
  <si>
    <t xml:space="preserve">  1,2*2+0,9*1</t>
  </si>
  <si>
    <t>1,2*1+1,1*1</t>
  </si>
  <si>
    <t>57</t>
  </si>
  <si>
    <t>764518423</t>
  </si>
  <si>
    <t>Svody kruhové včetně objímek, kolen, odskoků z Pz plechu průměru 120 mm</t>
  </si>
  <si>
    <t>313044430</t>
  </si>
  <si>
    <t>Svod z pozinkovaného plechu včetně objímek, kolen a odskoků kruhový, průměru 120 mm</t>
  </si>
  <si>
    <t>"K01  úprava u schodiště"  2</t>
  </si>
  <si>
    <t>58</t>
  </si>
  <si>
    <t>998764102</t>
  </si>
  <si>
    <t>Přesun hmot tonážní pro konstrukce klempířské v objektech v do 12 m</t>
  </si>
  <si>
    <t>-1686056912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</si>
  <si>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</si>
  <si>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</si>
  <si>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</si>
  <si>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59</t>
  </si>
  <si>
    <t>76600002</t>
  </si>
  <si>
    <t>Montáž ostatních truhlářských konstrukcí vyrovnávací stupeň venkovní vč dodávky</t>
  </si>
  <si>
    <t>11234700</t>
  </si>
  <si>
    <t>"T02"  1</t>
  </si>
  <si>
    <t>60</t>
  </si>
  <si>
    <t>766623912</t>
  </si>
  <si>
    <t>Oprava oken zdvojených otevíravých s výměnou kování</t>
  </si>
  <si>
    <t>17550937</t>
  </si>
  <si>
    <t>Oprava oken dřevěných zdvojených s otevíravými a sklápěcími křídly s výměnou kování</t>
  </si>
  <si>
    <t>"1np"  1,2*1,8*8+0,9*1,2*(3+2+2+2)+1,8*2,15</t>
  </si>
  <si>
    <t>"2np"  1,2*1,8*10+2,1*2,1*3+0,9*1,2*6+1,8*2,1</t>
  </si>
  <si>
    <t>61</t>
  </si>
  <si>
    <t>766641132</t>
  </si>
  <si>
    <t>Montáž balkónových dveří zdvojených jednokřídlových s nadsvětlíkem včetně rámu do zdiva</t>
  </si>
  <si>
    <t>1015519559</t>
  </si>
  <si>
    <t>Montáž balkónových dveří dřevěných nebo plastových včetně rámu zdvojených do zdiva jednokřídlových s nadsvětlíkem</t>
  </si>
  <si>
    <t>1+1+1</t>
  </si>
  <si>
    <t>1+1</t>
  </si>
  <si>
    <t>62</t>
  </si>
  <si>
    <t>61140059</t>
  </si>
  <si>
    <t>dveře plastové balkonové jednokřídlové s nadsvětlíkem dvojsklo</t>
  </si>
  <si>
    <t>51949247</t>
  </si>
  <si>
    <t>dveře plastové balkonové jednokřídlové s nadsvětlíkem dvojsklo; dle legendy výrobků</t>
  </si>
  <si>
    <t xml:space="preserve">"D21"  1,18*2,24  </t>
  </si>
  <si>
    <t>"D22"  1,18*2,58</t>
  </si>
  <si>
    <t>"D23"  0,90*2,65</t>
  </si>
  <si>
    <t>"D24"  1,10*2,10</t>
  </si>
  <si>
    <t>"D25"  1,10*2,10</t>
  </si>
  <si>
    <t>63</t>
  </si>
  <si>
    <t>766660001</t>
  </si>
  <si>
    <t>Montáž dveřních křídel otvíravých jednokřídlových š do 0,8 m do ocelové zárubně</t>
  </si>
  <si>
    <t>108044854</t>
  </si>
  <si>
    <t>Montáž dveřních křídel dřevěných nebo plastových otevíravých do ocelové zárubně povrchově upravených jednokřídlových, šířky do 800 mm</t>
  </si>
  <si>
    <t>64</t>
  </si>
  <si>
    <t>61162074</t>
  </si>
  <si>
    <t>dveře jednokřídlé voštinové povrch laminátový plné 800x1970/2100mm</t>
  </si>
  <si>
    <t>1636993277</t>
  </si>
  <si>
    <t>D01 dveře jednokřídlé voštinové povrch laminátový plné 800x1970/2100mm</t>
  </si>
  <si>
    <t>65</t>
  </si>
  <si>
    <t>766660021</t>
  </si>
  <si>
    <t>Montáž dveřních křídel otvíravých jednokřídlových š do 0,8 m požárních do ocelové zárubně</t>
  </si>
  <si>
    <t>-214212323</t>
  </si>
  <si>
    <t>Montáž dveřních křídel dřevěných nebo plastových otevíravých do ocelové zárubně protipožárních jednokřídlových, šířky do 800 mm</t>
  </si>
  <si>
    <t>66</t>
  </si>
  <si>
    <t>61162096</t>
  </si>
  <si>
    <t>dveře jednokřídlé dřevotřískové protipožární EI (EW) 30 D3 povrch laminátový plné 600x1970/2100mm</t>
  </si>
  <si>
    <t>360476674</t>
  </si>
  <si>
    <t>"D12"  1</t>
  </si>
  <si>
    <t>67</t>
  </si>
  <si>
    <t>61162098</t>
  </si>
  <si>
    <t>dveře jednokřídlé dřevotřískové protipožární EI (EW) 30 D3 povrch laminátový plné 800x1970/2100mm</t>
  </si>
  <si>
    <t>-2127286746</t>
  </si>
  <si>
    <t>"D13"  1</t>
  </si>
  <si>
    <t>68</t>
  </si>
  <si>
    <t>766660022</t>
  </si>
  <si>
    <t>Montáž dveřních křídel otvíravých jednokřídlových š přes 0,8 m požárních do ocelové zárubně</t>
  </si>
  <si>
    <t>1322914074</t>
  </si>
  <si>
    <t>Montáž dveřních křídel dřevěných nebo plastových otevíravých do ocelové zárubně protipožárních jednokřídlových, šířky přes 800 mm</t>
  </si>
  <si>
    <t>"1np"  1+2</t>
  </si>
  <si>
    <t>"2np" 1+2</t>
  </si>
  <si>
    <t>69</t>
  </si>
  <si>
    <t>61165314</t>
  </si>
  <si>
    <t>dveře jednokřídlé dřevotřískové protipožární EI (EW) 30 D3 povrch laminátový plné 900x1970/2100mm</t>
  </si>
  <si>
    <t>-1773081274</t>
  </si>
  <si>
    <t>"D11"  1</t>
  </si>
  <si>
    <t>"D14"  1+1</t>
  </si>
  <si>
    <t>"D15"  1+2</t>
  </si>
  <si>
    <t>70</t>
  </si>
  <si>
    <t>766660717</t>
  </si>
  <si>
    <t>Montáž dveřních křídel samozavírače na ocelovou zárubeň</t>
  </si>
  <si>
    <t>2118592732</t>
  </si>
  <si>
    <t>Montáž dveřních doplňků samozavírače na zárubeň ocelovou</t>
  </si>
  <si>
    <t>"2np"  1+3</t>
  </si>
  <si>
    <t>71</t>
  </si>
  <si>
    <t>766660728</t>
  </si>
  <si>
    <t>Montáž dveřního interiérového kování - zámku</t>
  </si>
  <si>
    <t>-387310629</t>
  </si>
  <si>
    <t>Montáž dveřních doplňků dveřního kování interiérového zámku</t>
  </si>
  <si>
    <t>"1np"  1+1+1+2</t>
  </si>
  <si>
    <t>72</t>
  </si>
  <si>
    <t>54924013</t>
  </si>
  <si>
    <t>zámek zadlabací 5160/20N 1/2</t>
  </si>
  <si>
    <t>-617485229</t>
  </si>
  <si>
    <t>zámek zadlabací vložkový</t>
  </si>
  <si>
    <t>73</t>
  </si>
  <si>
    <t>54964150</t>
  </si>
  <si>
    <t>vložka zámková cylindrická oboustranná+4 klíče</t>
  </si>
  <si>
    <t>-36034393</t>
  </si>
  <si>
    <t>74</t>
  </si>
  <si>
    <t>766660729</t>
  </si>
  <si>
    <t>Montáž dveřního interiérového kování - štítku s klikou</t>
  </si>
  <si>
    <t>779586471</t>
  </si>
  <si>
    <t>Montáž dveřních doplňků dveřního kování interiérového štítku s klikou</t>
  </si>
  <si>
    <t>9*2</t>
  </si>
  <si>
    <t>75</t>
  </si>
  <si>
    <t>766661912</t>
  </si>
  <si>
    <t>Oprava dveřních křídel s výměnou kování</t>
  </si>
  <si>
    <t>1212436724</t>
  </si>
  <si>
    <t>Oprava dveřních křídel dřevěných z měkkého dřeva s výměnou kování</t>
  </si>
  <si>
    <t>"1np"  0,6*2,0*2+0,8*2,0*1+0,9*2,0*1</t>
  </si>
  <si>
    <t>"2np"  0,6*2,0*3</t>
  </si>
  <si>
    <t>76</t>
  </si>
  <si>
    <t>54914622</t>
  </si>
  <si>
    <t>kování dveřní vrchní klika včetně štítu a montážního materiálu BB 72 matný nikl</t>
  </si>
  <si>
    <t>-1314208693</t>
  </si>
  <si>
    <t>"nové dveře"  18</t>
  </si>
  <si>
    <t>"stávající dveře"  (4+3)*2</t>
  </si>
  <si>
    <t>77</t>
  </si>
  <si>
    <t>766691912</t>
  </si>
  <si>
    <t>Vyvěšení nebo zavěšení dřevěných křídel oken pl přes 1,5 m2</t>
  </si>
  <si>
    <t>-1140259804</t>
  </si>
  <si>
    <t>Ostatní práce vyvěšení nebo zavěšení křídel s případným uložením a opětovným zavěšením po provedení stavebních změn dřevěných okenních, plochy přes 1,5 m2</t>
  </si>
  <si>
    <t>(10+8)*3+9+6+3*3</t>
  </si>
  <si>
    <t>78</t>
  </si>
  <si>
    <t>766691914</t>
  </si>
  <si>
    <t>Vyvěšení nebo zavěšení dřevěných křídel dveří pl do 2 m2</t>
  </si>
  <si>
    <t>-1306631297</t>
  </si>
  <si>
    <t>Ostatní práce vyvěšení nebo zavěšení křídel s případným uložením a opětovným zavěšením po provedení stavebních změn dřevěných dveřních, plochy do 2 m2</t>
  </si>
  <si>
    <t>4+3</t>
  </si>
  <si>
    <t>79</t>
  </si>
  <si>
    <t>766691931</t>
  </si>
  <si>
    <t>Seřízení dřevěného okenního nebo dveřního otvíracího a sklápěcího křídla</t>
  </si>
  <si>
    <t>-1318638273</t>
  </si>
  <si>
    <t>Ostatní práce seřízení okenního nebo dveřního křídla otvíracího nebo sklápěcího dřevěného</t>
  </si>
  <si>
    <t>80</t>
  </si>
  <si>
    <t>766699611</t>
  </si>
  <si>
    <t>Montáž krytů topného tělesa dřevěných povrchově upravených</t>
  </si>
  <si>
    <t>-2107128746</t>
  </si>
  <si>
    <t>Montáž ostatních truhlářských konstrukcí krytů topného tělesa dřevených povrchově upravených</t>
  </si>
  <si>
    <t>"1np"  1,2*0,8*11</t>
  </si>
  <si>
    <t>"2np"  1,2*0,8*7+1,8*1,8*3</t>
  </si>
  <si>
    <t>81</t>
  </si>
  <si>
    <t>76600001</t>
  </si>
  <si>
    <t>T01 dřevěné ochranné kryty radiátorů vč. povrchové úpravy</t>
  </si>
  <si>
    <t>1363383472</t>
  </si>
  <si>
    <t>82</t>
  </si>
  <si>
    <t>998766102</t>
  </si>
  <si>
    <t>Přesun hmot tonážní pro konstrukce truhlářské v objektech v do 12 m</t>
  </si>
  <si>
    <t>-1021589004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</si>
  <si>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</si>
  <si>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</si>
  <si>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</si>
  <si>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83</t>
  </si>
  <si>
    <t>767647912</t>
  </si>
  <si>
    <t>Oprava a údržba dveří - výměna klik se štítky</t>
  </si>
  <si>
    <t>sada</t>
  </si>
  <si>
    <t>1404800185</t>
  </si>
  <si>
    <t>Oprava a údržba dveří výměna klik se štítky</t>
  </si>
  <si>
    <t>84</t>
  </si>
  <si>
    <t>-1853424658</t>
  </si>
  <si>
    <t>85</t>
  </si>
  <si>
    <t>767647915</t>
  </si>
  <si>
    <t>Oprava a údržba dveří - výměna samozavírače horního se seřízením</t>
  </si>
  <si>
    <t>747947905</t>
  </si>
  <si>
    <t>Oprava a údržba dveří výměna samozavírače, se seřízením horního</t>
  </si>
  <si>
    <t>86</t>
  </si>
  <si>
    <t>54917250</t>
  </si>
  <si>
    <t>samozavírač dveří hydraulický K214 č.11 zlatá bronz</t>
  </si>
  <si>
    <t>1967515502</t>
  </si>
  <si>
    <t>87</t>
  </si>
  <si>
    <t>767647917</t>
  </si>
  <si>
    <t>Oprava a údržba dveří - výměna stavěče křídel</t>
  </si>
  <si>
    <t>388818224</t>
  </si>
  <si>
    <t>Oprava a údržba dveří výměna stavěče křídel</t>
  </si>
  <si>
    <t>88</t>
  </si>
  <si>
    <t>54916362</t>
  </si>
  <si>
    <t>kování dveřní stavěč dveří K501 lak</t>
  </si>
  <si>
    <t>-568773604</t>
  </si>
  <si>
    <t>89</t>
  </si>
  <si>
    <t>767691822</t>
  </si>
  <si>
    <t>Vyvěšení nebo zavěšení kovových křídel dveří do 2 m2</t>
  </si>
  <si>
    <t>231842864</t>
  </si>
  <si>
    <t>Ostatní práce - vyvěšení nebo zavěšení kovových křídel s případným uložením a opětovným zavěšením po provedení stavebních změn dveří, plochy do 2 m2</t>
  </si>
  <si>
    <t>90</t>
  </si>
  <si>
    <t>767995115</t>
  </si>
  <si>
    <t>Montáž atypických zámečnických konstrukcí hmotnosti do 100 kg</t>
  </si>
  <si>
    <t>108046064</t>
  </si>
  <si>
    <t>Montáž ostatních atypických zámečnických konstrukcí hmotnosti přes 50 do 100 kg</t>
  </si>
  <si>
    <t>"schodiště"  1529,21</t>
  </si>
  <si>
    <t>91</t>
  </si>
  <si>
    <t>5500001</t>
  </si>
  <si>
    <t>-559115531</t>
  </si>
  <si>
    <t>atypická konstrukce provizorního schodiště</t>
  </si>
  <si>
    <t>92</t>
  </si>
  <si>
    <t>998767102</t>
  </si>
  <si>
    <t>Přesun hmot tonážní pro zámečnické konstrukce v objektech v do 12 m</t>
  </si>
  <si>
    <t>1524784223</t>
  </si>
  <si>
    <t>Přesun hmot pro zámečnické konstrukce stanovený z hmotnosti přesunovaného materiálu vodorovná dopravní vzdálenost do 50 m v objektech výšky přes 6 do 12 m</t>
  </si>
  <si>
    <t>771</t>
  </si>
  <si>
    <t>Podlahy z dlaždic</t>
  </si>
  <si>
    <t>93</t>
  </si>
  <si>
    <t>771573913</t>
  </si>
  <si>
    <t>Oprava podlah z keramických lepených do 12 ks/m2 vč dodání materálu</t>
  </si>
  <si>
    <t>966279364</t>
  </si>
  <si>
    <t>Opravy podlah z dlaždic keramických lepených při velikosti dlaždic přes 9 do 12 ks/m2 vč dodání materálu</t>
  </si>
  <si>
    <t>94</t>
  </si>
  <si>
    <t>771574112</t>
  </si>
  <si>
    <t>Montáž podlah keramických hladkých lepených flexibilním lepidlem do 12 ks/ m2</t>
  </si>
  <si>
    <t>1258442879</t>
  </si>
  <si>
    <t>Montáž podlah z dlaždic keramických lepených flexibilním lepidlem maloformátových hladkých přes 9 do 12 ks/m2</t>
  </si>
  <si>
    <t>95</t>
  </si>
  <si>
    <t>59761434</t>
  </si>
  <si>
    <t>dlažba keramická slinutá hladká do interiéru i exteriéru pro vysoké mechanické namáhání přes 9 do 12ks/m2</t>
  </si>
  <si>
    <t>1546592752</t>
  </si>
  <si>
    <t>46,3*1,1 'Přepočtené koeficientem množství</t>
  </si>
  <si>
    <t>96</t>
  </si>
  <si>
    <t>771592011</t>
  </si>
  <si>
    <t>Čištění vnitřních ploch podlah nebo schodišť po položení dlažby chemickými prostředky</t>
  </si>
  <si>
    <t>1890845969</t>
  </si>
  <si>
    <t>Čištění vnitřních ploch stávající dlažby chemickými prostředky</t>
  </si>
  <si>
    <t>"1np"  6,21+52,56+5,39+16,34+3,47</t>
  </si>
  <si>
    <t>"2np"  42,62+9,58</t>
  </si>
  <si>
    <t>97</t>
  </si>
  <si>
    <t>998771102</t>
  </si>
  <si>
    <t>Přesun hmot tonážní pro podlahy z dlaždic v objektech v do 12 m</t>
  </si>
  <si>
    <t>1339086783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</si>
  <si>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</si>
  <si>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</si>
  <si>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</si>
  <si>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98</t>
  </si>
  <si>
    <t>776111116</t>
  </si>
  <si>
    <t>Odstranění zbytků lepidla z podkladu povlakových podlah broušením</t>
  </si>
  <si>
    <t>1770192898</t>
  </si>
  <si>
    <t>Příprava podkladu broušení podlah stávajícího podkladu pro odstranění lepidla (po starých krytinách)</t>
  </si>
  <si>
    <t>"07, 08"  42,34+42,96</t>
  </si>
  <si>
    <t>99</t>
  </si>
  <si>
    <t>776111311</t>
  </si>
  <si>
    <t>Vysátí podkladu povlakových podlah</t>
  </si>
  <si>
    <t>197299529</t>
  </si>
  <si>
    <t>Příprava podkladu vysátí podlah</t>
  </si>
  <si>
    <t>100</t>
  </si>
  <si>
    <t>776121111</t>
  </si>
  <si>
    <t>Vodou ředitelná penetrace savého podkladu povlakových podlah ředěná v poměru 1:3</t>
  </si>
  <si>
    <t>2079233048</t>
  </si>
  <si>
    <t>Příprava podkladu penetrace vodou ředitelná na savý podklad (válečkováním) ředěná v poměru 1:3 podlah</t>
  </si>
  <si>
    <t>101</t>
  </si>
  <si>
    <t>776141112</t>
  </si>
  <si>
    <t>Vyrovnání podkladu povlakových podlah stěrkou pevnosti 20 MPa tl 5 mm</t>
  </si>
  <si>
    <t>1904717752</t>
  </si>
  <si>
    <t>Příprava podkladu vyrovnání samonivelační stěrkou podlah min.pevnosti 20 MPa, tloušťky přes 3 do 5 mm</t>
  </si>
  <si>
    <t>102</t>
  </si>
  <si>
    <t>776201811</t>
  </si>
  <si>
    <t>Demontáž lepených povlakových podlah bez podložky ručně</t>
  </si>
  <si>
    <t>-1937199736</t>
  </si>
  <si>
    <t>Demontáž povlakových podlahovin lepených ručně bez podložky</t>
  </si>
  <si>
    <t>103</t>
  </si>
  <si>
    <t>776211111</t>
  </si>
  <si>
    <t>Lepení textilních pásů</t>
  </si>
  <si>
    <t>-962331450</t>
  </si>
  <si>
    <t>Montáž textilních podlahovin lepením pásů standardních</t>
  </si>
  <si>
    <t>104</t>
  </si>
  <si>
    <t>69751060</t>
  </si>
  <si>
    <t>koberec zátěžový vpichovaný role š 2m, vlákno 100% PA, hm 540g/m2, R ≤ 100MΩ, zátěž 33, útlum 21dB, hořlavost Bfl S1</t>
  </si>
  <si>
    <t>651894808</t>
  </si>
  <si>
    <t>85,01*1,1 'Přepočtené koeficientem množství</t>
  </si>
  <si>
    <t>105</t>
  </si>
  <si>
    <t>776221111</t>
  </si>
  <si>
    <t>Lepení pásů z PVC standardním lepidlem</t>
  </si>
  <si>
    <t>1146813570</t>
  </si>
  <si>
    <t>Montáž podlahovin z PVC lepením standardním lepidlem z pásů standardních</t>
  </si>
  <si>
    <t>106</t>
  </si>
  <si>
    <t>28412285</t>
  </si>
  <si>
    <t>krytina podlahová heterogenní tl 2mm</t>
  </si>
  <si>
    <t>2032824782</t>
  </si>
  <si>
    <t>200,69*1,1 'Přepočtené koeficientem množství</t>
  </si>
  <si>
    <t>107</t>
  </si>
  <si>
    <t>776410811</t>
  </si>
  <si>
    <t>Odstranění soklíků a lišt pryžových nebo plastových</t>
  </si>
  <si>
    <t>844611937</t>
  </si>
  <si>
    <t>Demontáž soklíků nebo lišt pryžových nebo plastových</t>
  </si>
  <si>
    <t>"07, 08"  26,54+26,62</t>
  </si>
  <si>
    <t>108</t>
  </si>
  <si>
    <t>776411111</t>
  </si>
  <si>
    <t>Montáž obvodových soklíků výšky do 80 mm</t>
  </si>
  <si>
    <t>-1449216307</t>
  </si>
  <si>
    <t>Montáž soklíků lepením obvodových, výšky do 80 mm</t>
  </si>
  <si>
    <t>"1np"  26,54+26,62</t>
  </si>
  <si>
    <t>"2np"  33,24+27,6</t>
  </si>
  <si>
    <t>109</t>
  </si>
  <si>
    <t>28411003</t>
  </si>
  <si>
    <t>lišta soklová PVC 30x30mm</t>
  </si>
  <si>
    <t>139896899</t>
  </si>
  <si>
    <t>114*1,02 'Přepočtené koeficientem množství</t>
  </si>
  <si>
    <t>110</t>
  </si>
  <si>
    <t>776421111</t>
  </si>
  <si>
    <t>Montáž obvodových lišt lepením</t>
  </si>
  <si>
    <t>2112577970</t>
  </si>
  <si>
    <t>Montáž lišt obvodových lepených</t>
  </si>
  <si>
    <t>"1np"  22,85</t>
  </si>
  <si>
    <t>"2np"  29,48</t>
  </si>
  <si>
    <t>111</t>
  </si>
  <si>
    <t>69751204</t>
  </si>
  <si>
    <t>lišta kobercová 55x9mm</t>
  </si>
  <si>
    <t>-1186153977</t>
  </si>
  <si>
    <t>52,33*1,02 'Přepočtené koeficientem množství</t>
  </si>
  <si>
    <t>112</t>
  </si>
  <si>
    <t>776421711</t>
  </si>
  <si>
    <t>Vložení nařezaných pásků z podlahoviny do lišt</t>
  </si>
  <si>
    <t>2068433827</t>
  </si>
  <si>
    <t>Montáž lišt vložení pásků z podlahoviny do lišt včetně nařezání</t>
  </si>
  <si>
    <t>113</t>
  </si>
  <si>
    <t>1830234484</t>
  </si>
  <si>
    <t>52,33*0,05*1,1</t>
  </si>
  <si>
    <t>2,878*1,1 'Přepočtené koeficientem množství</t>
  </si>
  <si>
    <t>114</t>
  </si>
  <si>
    <t>998776102</t>
  </si>
  <si>
    <t>Přesun hmot tonážní pro podlahy povlakové v objektech v do 12 m</t>
  </si>
  <si>
    <t>-516863763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</si>
  <si>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</si>
  <si>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</si>
  <si>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</si>
  <si>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115</t>
  </si>
  <si>
    <t>781121011</t>
  </si>
  <si>
    <t>Nátěr penetrační na stěnu</t>
  </si>
  <si>
    <t>1853651411</t>
  </si>
  <si>
    <t>Příprava podkladu před provedením obkladu nátěr penetrační na stěnu</t>
  </si>
  <si>
    <t>116</t>
  </si>
  <si>
    <t>781474118</t>
  </si>
  <si>
    <t>Montáž obkladů vnitřních keramických hladkých do 50 ks/m2 lepených flexibilním lepidlem</t>
  </si>
  <si>
    <t>-1580508555</t>
  </si>
  <si>
    <t>Montáž obkladů vnitřních stěn z dlaždic keramických lepených flexibilním lepidlem maloformátových hladkých přes 45 do 50 ks/m2</t>
  </si>
  <si>
    <t>117</t>
  </si>
  <si>
    <t>59761255</t>
  </si>
  <si>
    <t>obklad keramický hladký přes 45 do 50 ks/m2</t>
  </si>
  <si>
    <t>1017896899</t>
  </si>
  <si>
    <t>124,271*1,03 'Přepočtené koeficientem množství</t>
  </si>
  <si>
    <t>118</t>
  </si>
  <si>
    <t>998781102</t>
  </si>
  <si>
    <t>Přesun hmot tonážní pro obklady keramické v objektech v do 12 m</t>
  </si>
  <si>
    <t>-1840326363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</si>
  <si>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</si>
  <si>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</si>
  <si>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</si>
  <si>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119</t>
  </si>
  <si>
    <t>783101203</t>
  </si>
  <si>
    <t>Jemné obroušení podkladu truhlářských konstrukcí před provedením nátěru</t>
  </si>
  <si>
    <t>1043376396</t>
  </si>
  <si>
    <t>Příprava podkladu truhlářských konstrukcí před provedením nátěru broušení smirkovým papírem nebo plátnem jemné</t>
  </si>
  <si>
    <t>dveře stávající</t>
  </si>
  <si>
    <t>"1np"  ((0,6+0,05)*(1,97+0,025))*2*2+((0,8+0,05)*(1,97+0,025))*2*1+((1,8+0,05)*(2,1+0,025))*2*1</t>
  </si>
  <si>
    <t>"2np"  ((0,6+0,05)*(1,97+0,025))*2*3+((0,9+0,05)*(1,97+0,025))*2*1</t>
  </si>
  <si>
    <t>120</t>
  </si>
  <si>
    <t>783117101</t>
  </si>
  <si>
    <t>Krycí jednonásobný syntetický nátěr truhlářských konstrukcí</t>
  </si>
  <si>
    <t>819287048</t>
  </si>
  <si>
    <t>Krycí nátěr truhlářských konstrukcí jednonásobný syntetický</t>
  </si>
  <si>
    <t>okna stávající</t>
  </si>
  <si>
    <t>"1np"  (1,2*1,8*8+0,9*1,2*(3+2+2+2)+1,8*2,15)*4</t>
  </si>
  <si>
    <t>"2np"  (1,2*1,8*10+2,1*2,1*3+0,9*1,2*6+1,8*2,1)*4</t>
  </si>
  <si>
    <t>121</t>
  </si>
  <si>
    <t>783122101</t>
  </si>
  <si>
    <t>Lokální tmelení truhlářských konstrukcí včetně přebroušení disperzním tmelem plochy do 10%</t>
  </si>
  <si>
    <t>-1326943568</t>
  </si>
  <si>
    <t>Tmelení truhlářských konstrukcí lokální, včetně přebroušení tmelených míst rozsahu do 10% plochy, tmelem disperzním akrylátovým nebo latexovým</t>
  </si>
  <si>
    <t>122</t>
  </si>
  <si>
    <t>783162201</t>
  </si>
  <si>
    <t>Dotmelení skleněných výplní truhlářských konstrukcí sklenářským tmelem</t>
  </si>
  <si>
    <t>-931237054</t>
  </si>
  <si>
    <t>Dotmelení skleněných výplní truhlářských konstrukcí tmelem sklenářským</t>
  </si>
  <si>
    <t>123</t>
  </si>
  <si>
    <t>783314101</t>
  </si>
  <si>
    <t>Základní jednonásobný syntetický nátěr zámečnických konstrukcí</t>
  </si>
  <si>
    <t>375727929</t>
  </si>
  <si>
    <t>Základní nátěr zámečnických konstrukcí jednonásobný syntetický</t>
  </si>
  <si>
    <t>"schodiště"  1</t>
  </si>
  <si>
    <t>124</t>
  </si>
  <si>
    <t>783317101</t>
  </si>
  <si>
    <t>Krycí jednonásobný syntetický standardní nátěr zámečnických konstrukcí</t>
  </si>
  <si>
    <t>854625396</t>
  </si>
  <si>
    <t>Krycí nátěr (email) zámečnických konstrukcí jednonásobný syntetický standardní</t>
  </si>
  <si>
    <t>zárubně</t>
  </si>
  <si>
    <t>(2*1,97+0,6)*(0,16+2*0,05)*(3+3)</t>
  </si>
  <si>
    <t>(2*1,97+0,8)*(0,16+2*0,05)*(2+1)</t>
  </si>
  <si>
    <t>(2*1,97+0,9)*(0,16+2*0,05)*(4+4)</t>
  </si>
  <si>
    <t>dveře</t>
  </si>
  <si>
    <t>(1,8*2,4+3,05*3,2)*2*0,75</t>
  </si>
  <si>
    <t>125</t>
  </si>
  <si>
    <t>783923161</t>
  </si>
  <si>
    <t>Penetrační akrylátový nátěr pórovitých betonových podlah</t>
  </si>
  <si>
    <t>196110431</t>
  </si>
  <si>
    <t>Penetrační nátěr betonových podlah pórovitých ( např. z cihelné dlažby, betonu apod.) akrylátový</t>
  </si>
  <si>
    <t>784</t>
  </si>
  <si>
    <t>Dokončovací práce - malby a tapety</t>
  </si>
  <si>
    <t>126</t>
  </si>
  <si>
    <t>784111001</t>
  </si>
  <si>
    <t>Oprášení (ometení ) podkladu v místnostech výšky do 3,80 m</t>
  </si>
  <si>
    <t>-1143293496</t>
  </si>
  <si>
    <t>Oprášení (ometení) podkladu v místnostech výšky do 3,80 m</t>
  </si>
  <si>
    <t>127</t>
  </si>
  <si>
    <t>784121001</t>
  </si>
  <si>
    <t>Oškrabání malby v mísnostech výšky do 3,80 m</t>
  </si>
  <si>
    <t>-1753949375</t>
  </si>
  <si>
    <t>Oškrabání malby v místnostech výšky do 3,80 m</t>
  </si>
  <si>
    <t>malby*0,5</t>
  </si>
  <si>
    <t>128</t>
  </si>
  <si>
    <t>784121011</t>
  </si>
  <si>
    <t>Rozmývání podkladu po oškrabání malby v místnostech výšky do 3,80 m</t>
  </si>
  <si>
    <t>274287461</t>
  </si>
  <si>
    <t>129</t>
  </si>
  <si>
    <t>784161201</t>
  </si>
  <si>
    <t>Lokální vyrovnání podkladu sádrovou stěrkou plochy do 0,1 m2 v místnostech výšky do 3,80 m</t>
  </si>
  <si>
    <t>-1570502752</t>
  </si>
  <si>
    <t>Lokální vyrovnání podkladu sádrovou stěrkou, tloušťky do 3 mm, plochy do 0,1 m2 v místnostech výšky do 3,80 m</t>
  </si>
  <si>
    <t>130</t>
  </si>
  <si>
    <t>784211011</t>
  </si>
  <si>
    <t>Jednonásobné bílé malby ze směsí za mokra velmi dobře otěruvzdorných v místnostech výšky do 3,80 m</t>
  </si>
  <si>
    <t>1001987200</t>
  </si>
  <si>
    <t>Malby z malířských směsí otěruvzdorných za mokra jednonásobné, bílé za mokra otěruvzdorné velmi dobře v místnostech výšky do 3,80 m</t>
  </si>
  <si>
    <t>131</t>
  </si>
  <si>
    <t>784211063</t>
  </si>
  <si>
    <t>Příplatek k cenám 1x maleb ze směsí za mokra otěruvzdorných za barevnou malbu středně sytého odstínu</t>
  </si>
  <si>
    <t>-1190099188</t>
  </si>
  <si>
    <t>Malby z malířských směsí otěruvzdorných za mokra Příplatek k cenám jednonásobných maleb za provádění barevné malby tónované na tónovacích automatech, v odstínu středně sytém</t>
  </si>
  <si>
    <t>132</t>
  </si>
  <si>
    <t>784660141</t>
  </si>
  <si>
    <t>Jednonásobný obnovovací syntetický nátěr linkrusty v místnosti výšky do 3,80 m</t>
  </si>
  <si>
    <t>1125642380</t>
  </si>
  <si>
    <t>Linkrustace obnovovací nátěr linkrusty, jednonásobný syntetický v místnostech výšky do 3,80 m</t>
  </si>
  <si>
    <t>786</t>
  </si>
  <si>
    <t>Dokončovací práce - čalounické úpravy</t>
  </si>
  <si>
    <t>133</t>
  </si>
  <si>
    <t>786624111</t>
  </si>
  <si>
    <t>Dmtž a Montáž lamelové žaluzie do oken zdvojených dřevěných otevíravých, sklápěcích a vyklápěcích</t>
  </si>
  <si>
    <t>752523054</t>
  </si>
  <si>
    <t>Dmtž a Montáž zastiňujících žaluzií lamelových do oken zdvojených otevíravých, sklápěcích nebo vyklápěcích dřevěných</t>
  </si>
  <si>
    <t>žaluzie okna stávající</t>
  </si>
  <si>
    <t>"1np"  (1,2*1,8*8+0,9*1,2*(3+2+2+2)+1,8*2,15)</t>
  </si>
  <si>
    <t>"2np"  (1,2*1,8*10+2,1*2,1*3+0,9*1,2*6+1,8*2,1)</t>
  </si>
  <si>
    <t>chodník</t>
  </si>
  <si>
    <t>plocha nového chodníku</t>
  </si>
  <si>
    <t>19,373</t>
  </si>
  <si>
    <t>SO02 - Venkovní úpravy</t>
  </si>
  <si>
    <t xml:space="preserve">    1 - Zemní práce</t>
  </si>
  <si>
    <t xml:space="preserve">    5 - Komunikace pozemní</t>
  </si>
  <si>
    <t>Zemní práce</t>
  </si>
  <si>
    <t>121151103</t>
  </si>
  <si>
    <t>Sejmutí ornice plochy do 100 m2 tl vrstvy do 200 mm strojně</t>
  </si>
  <si>
    <t>1959854252</t>
  </si>
  <si>
    <t>Sejmutí ornice strojně při souvislé ploše do 100 m2, tl. vrstvy do 200 mm</t>
  </si>
  <si>
    <t>chodník*1,5</t>
  </si>
  <si>
    <t>122252203</t>
  </si>
  <si>
    <t>Odkopávky a prokopávky nezapažené pro silnice a dálnice v hornině třídy těžitelnosti I objem do 100 m3 strojně</t>
  </si>
  <si>
    <t>448137196</t>
  </si>
  <si>
    <t>Odkopávky a prokopávky nezapažené pro silnice a dálnice strojně v hornině třídy těžitelnosti I do 100 m3</t>
  </si>
  <si>
    <t>chodník*0,15*1,2</t>
  </si>
  <si>
    <t>131151100</t>
  </si>
  <si>
    <t>Hloubení jam nezapažených v hornině třídy těžitelnosti I, skupiny 1 a 2 objem do 20 m3 strojně</t>
  </si>
  <si>
    <t>-1681766509</t>
  </si>
  <si>
    <t>Hloubení nezapažených jam a zářezů strojně s urovnáním dna do předepsaného profilu a spádu v hornině třídy těžitelnosti I skupiny 1 a 2 do 20 m3</t>
  </si>
  <si>
    <t>"pro sloupky oplocení"  0,08*15</t>
  </si>
  <si>
    <t>162406111</t>
  </si>
  <si>
    <t>Vodorovné přemístění do 2000 m bez naložení výkopku ze zemin schopných zúrodnění</t>
  </si>
  <si>
    <t>2034217798</t>
  </si>
  <si>
    <t>Vodorovné přemístění výkopku bez naložení, avšak se složením zemin schopných zúrodnění, na vzdálenost přes 1000 do 2000 m</t>
  </si>
  <si>
    <t>29,5*0,1</t>
  </si>
  <si>
    <t>338171113</t>
  </si>
  <si>
    <t>Osazování sloupků a vzpěr plotových ocelových v do 2,00 m se zabetonováním</t>
  </si>
  <si>
    <t>-931478954</t>
  </si>
  <si>
    <t>Montáž sloupků a vzpěr plotových ocelových trubkových nebo profilovaných výšky do 2,00 m se zabetonováním do 0,08 m3 do připravených jamek</t>
  </si>
  <si>
    <t>55342251</t>
  </si>
  <si>
    <t>sloupek plotový průběžný Pz a komaxitové 1750/38x1,5mm</t>
  </si>
  <si>
    <t>-115019245</t>
  </si>
  <si>
    <t>55342188</t>
  </si>
  <si>
    <t>plotová profilovaná vzpěra D 30-40mm dl 1,5-2,0m pro svařované pletivo v návinu povrchová úprava Pz a komaxit</t>
  </si>
  <si>
    <t>1023165685</t>
  </si>
  <si>
    <t>348101210</t>
  </si>
  <si>
    <t>Osazení vrat a vrátek k oplocení na ocelové sloupky do 2 m2</t>
  </si>
  <si>
    <t>801553912</t>
  </si>
  <si>
    <t>Osazení vrat a vrátek k oplocení na sloupky ocelové, plochy jednotlivě do 2 m2</t>
  </si>
  <si>
    <t>55342333</t>
  </si>
  <si>
    <t>branka plotová jednokřídlá Pz s PVC vrstvou 1000x1530mm</t>
  </si>
  <si>
    <t>1497884745</t>
  </si>
  <si>
    <t>348401120</t>
  </si>
  <si>
    <t>Montáž oplocení ze strojového pletiva s napínacími dráty výšky do 1,6 m</t>
  </si>
  <si>
    <t>2045525813</t>
  </si>
  <si>
    <t>Montáž oplocení z pletiva strojového s napínacími dráty do 1,6 m</t>
  </si>
  <si>
    <t>31327501</t>
  </si>
  <si>
    <t>pletivo drátěné plastifikované se čtvercovými oky 50/2,2mm v 1250mm</t>
  </si>
  <si>
    <t>-57697844</t>
  </si>
  <si>
    <t>Komunikace pozemní</t>
  </si>
  <si>
    <t>564851111</t>
  </si>
  <si>
    <t>Podklad ze štěrkodrtě ŠD tl 150 mm</t>
  </si>
  <si>
    <t>-2068854386</t>
  </si>
  <si>
    <t>Podklad ze štěrkodrti ŠD s rozprostřením a zhutněním, po zhutnění tl. 150 mm</t>
  </si>
  <si>
    <t>596211110</t>
  </si>
  <si>
    <t>Kladení zámkové dlažby komunikací pro pěší tl 60 mm skupiny A pl do 50 m2</t>
  </si>
  <si>
    <t>-1892459726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</si>
  <si>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</si>
  <si>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59245018</t>
  </si>
  <si>
    <t>dlažba tvar obdélník betonová 200x100x60mm přírodní</t>
  </si>
  <si>
    <t>1917223806</t>
  </si>
  <si>
    <t>19,373*1,02 'Přepočtené koeficientem množství</t>
  </si>
  <si>
    <t>911381114</t>
  </si>
  <si>
    <t>Silniční svodidlo betonové jednostranné průběžné délky 2 m výšky 0,8 m</t>
  </si>
  <si>
    <t>-1002398260</t>
  </si>
  <si>
    <t>Silniční svodidlo betonové jednostranné průběžné délky 2 m, výšky 0,8 m</t>
  </si>
  <si>
    <t>2,0*5</t>
  </si>
  <si>
    <t>916131213</t>
  </si>
  <si>
    <t>Osazení silničního obrubníku betonového stojatého s boční opěrou do lože z betonu prostého</t>
  </si>
  <si>
    <t>-691122774</t>
  </si>
  <si>
    <t>Osazení silničního obrubníku betonového se zřízením lože, s vyplněním a zatřením spár cementovou maltou stojatého s boční opěrou z betonu prostého, do lože z betonu prostého</t>
  </si>
  <si>
    <t>12,3*2+1,5</t>
  </si>
  <si>
    <t>59217017</t>
  </si>
  <si>
    <t>obrubník betonový chodníkový 1000x100x250mm</t>
  </si>
  <si>
    <t>1478684613</t>
  </si>
  <si>
    <t>26,1*1,01 'Přepočtené koeficientem množství</t>
  </si>
  <si>
    <t>998223011</t>
  </si>
  <si>
    <t>Přesun hmot pro pozemní komunikace s krytem dlážděným</t>
  </si>
  <si>
    <t>-822882756</t>
  </si>
  <si>
    <t>Přesun hmot pro pozemní komunikace s krytem dlážděným dopravní vzdálenost do 200 m jakékoliv délky objektu</t>
  </si>
  <si>
    <t>767649195</t>
  </si>
  <si>
    <t>Montáž dveří - zámek</t>
  </si>
  <si>
    <t>1069718484</t>
  </si>
  <si>
    <t>Montáž dveří ocelových doplňků dveří - 
zámku</t>
  </si>
  <si>
    <t>do vrátek oplocení</t>
  </si>
  <si>
    <t>53491640</t>
  </si>
  <si>
    <t>-1677514794</t>
  </si>
  <si>
    <t>998767101</t>
  </si>
  <si>
    <t>Přesun hmot tonážní pro zámečnické konstrukce v objektech v do 6 m</t>
  </si>
  <si>
    <t>1533400391</t>
  </si>
  <si>
    <t>Přesun hmot pro zámečnické konstrukce stanovený z hmotnosti přesunovaného materiálu vodorovná dopravní vzdálenost do 50 m v objektech výšky do 6 m</t>
  </si>
  <si>
    <t>SO20 - Vedlejší náklady</t>
  </si>
  <si>
    <t>VRN - Vedlejší rozpočtové náklady</t>
  </si>
  <si>
    <t xml:space="preserve">    VRN3 - Zařízení staveniště</t>
  </si>
  <si>
    <t>VRN</t>
  </si>
  <si>
    <t>Vedlejší rozpočtové náklady</t>
  </si>
  <si>
    <t>VRN3</t>
  </si>
  <si>
    <t>Zařízení staveniště</t>
  </si>
  <si>
    <t>030001000</t>
  </si>
  <si>
    <t>Náklady spojené s vybudováním, provozem a likvidací zařízení staveniště</t>
  </si>
  <si>
    <t>kpl</t>
  </si>
  <si>
    <t>1024</t>
  </si>
  <si>
    <t>-2016351061</t>
  </si>
  <si>
    <t>SEZNAM FIGUR</t>
  </si>
  <si>
    <t>Výměra</t>
  </si>
  <si>
    <t xml:space="preserve"> SO01</t>
  </si>
  <si>
    <t>"mč10, 15"  21,52+24,78</t>
  </si>
  <si>
    <t>Použití figury:</t>
  </si>
  <si>
    <t>"mč02, 12"  32,53+52,48</t>
  </si>
  <si>
    <t>"1np"  (2,1*2+22,85+55,0)*1,2*1,05</t>
  </si>
  <si>
    <t>"2np"  35,6*1,2</t>
  </si>
  <si>
    <t>"1np"  233,24+216,25*3,2</t>
  </si>
  <si>
    <t>"2np"  244,85+177,72*3,2</t>
  </si>
  <si>
    <t>odpočet</t>
  </si>
  <si>
    <t>"okna"  -75,96</t>
  </si>
  <si>
    <t>"dveře"  -(((0,6*1,97*1+0,8*1,97*2+0,9*1,97*6)*2)+9,46)</t>
  </si>
  <si>
    <t>"obklady keramické"  -obklker*1,1</t>
  </si>
  <si>
    <t>"linkrusta"  -linkrusta</t>
  </si>
  <si>
    <t>"mč06"  17,22*1,8</t>
  </si>
  <si>
    <t>"mč10"  23,70*1,5+(2,15+1,0)*0,6</t>
  </si>
  <si>
    <t>"mč15"  31,05*1,5+(1,465+1,0)*0,6</t>
  </si>
  <si>
    <t>"mč16"  20,75*0,25*1,5</t>
  </si>
  <si>
    <t>"1np"  32,53</t>
  </si>
  <si>
    <t>"2np"  52,48+68,94+46,45</t>
  </si>
  <si>
    <t>"1np"  42,34+42,96</t>
  </si>
  <si>
    <t>"2np"  68,94+46,45</t>
  </si>
  <si>
    <t xml:space="preserve"> SO02</t>
  </si>
  <si>
    <t>12,3*1,5*1,05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</si>
</sst>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/>
  </sheetViews>
  <sheetFormatPr defaultRowHeight="12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7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3"/>
      <c r="AQ5" s="23"/>
      <c r="AR5" s="21"/>
      <c r="BE5" s="273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8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3"/>
      <c r="AQ6" s="23"/>
      <c r="AR6" s="21"/>
      <c r="BE6" s="27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274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74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4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274"/>
      <c r="BS10" s="18" t="s">
        <v>6</v>
      </c>
    </row>
    <row r="11" spans="1:74" s="1" customFormat="1" ht="18.45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274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4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274"/>
      <c r="BS13" s="18" t="s">
        <v>6</v>
      </c>
    </row>
    <row r="14" spans="1:74" ht="13.2">
      <c r="B14" s="22"/>
      <c r="C14" s="23"/>
      <c r="D14" s="23"/>
      <c r="E14" s="279" t="s">
        <v>31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274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4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274"/>
      <c r="BS16" s="18" t="s">
        <v>4</v>
      </c>
    </row>
    <row r="17" spans="1:71" s="1" customFormat="1" ht="18.45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274"/>
      <c r="BS17" s="18" t="s">
        <v>36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4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274"/>
      <c r="BS19" s="18" t="s">
        <v>6</v>
      </c>
    </row>
    <row r="20" spans="1:71" s="1" customFormat="1" ht="18.45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274"/>
      <c r="BS20" s="18" t="s">
        <v>36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4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4"/>
    </row>
    <row r="23" spans="1:71" s="1" customFormat="1" ht="48" customHeight="1">
      <c r="B23" s="22"/>
      <c r="C23" s="23"/>
      <c r="D23" s="23"/>
      <c r="E23" s="281" t="s">
        <v>40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3"/>
      <c r="AP23" s="23"/>
      <c r="AQ23" s="23"/>
      <c r="AR23" s="21"/>
      <c r="BE23" s="274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4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4"/>
    </row>
    <row r="26" spans="1:71" s="2" customFormat="1" ht="25.95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2">
        <f>ROUND(AG54,2)</f>
        <v>0</v>
      </c>
      <c r="AL26" s="283"/>
      <c r="AM26" s="283"/>
      <c r="AN26" s="283"/>
      <c r="AO26" s="283"/>
      <c r="AP26" s="37"/>
      <c r="AQ26" s="37"/>
      <c r="AR26" s="40"/>
      <c r="BE26" s="274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4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4" t="s">
        <v>42</v>
      </c>
      <c r="M28" s="284"/>
      <c r="N28" s="284"/>
      <c r="O28" s="284"/>
      <c r="P28" s="284"/>
      <c r="Q28" s="37"/>
      <c r="R28" s="37"/>
      <c r="S28" s="37"/>
      <c r="T28" s="37"/>
      <c r="U28" s="37"/>
      <c r="V28" s="37"/>
      <c r="W28" s="284" t="s">
        <v>43</v>
      </c>
      <c r="X28" s="284"/>
      <c r="Y28" s="284"/>
      <c r="Z28" s="284"/>
      <c r="AA28" s="284"/>
      <c r="AB28" s="284"/>
      <c r="AC28" s="284"/>
      <c r="AD28" s="284"/>
      <c r="AE28" s="284"/>
      <c r="AF28" s="37"/>
      <c r="AG28" s="37"/>
      <c r="AH28" s="37"/>
      <c r="AI28" s="37"/>
      <c r="AJ28" s="37"/>
      <c r="AK28" s="284" t="s">
        <v>44</v>
      </c>
      <c r="AL28" s="284"/>
      <c r="AM28" s="284"/>
      <c r="AN28" s="284"/>
      <c r="AO28" s="284"/>
      <c r="AP28" s="37"/>
      <c r="AQ28" s="37"/>
      <c r="AR28" s="40"/>
      <c r="BE28" s="274"/>
    </row>
    <row r="29" spans="1:71" s="3" customFormat="1" ht="14.4" customHeight="1">
      <c r="B29" s="41"/>
      <c r="C29" s="42"/>
      <c r="D29" s="30" t="s">
        <v>45</v>
      </c>
      <c r="E29" s="42"/>
      <c r="F29" s="30" t="s">
        <v>46</v>
      </c>
      <c r="G29" s="42"/>
      <c r="H29" s="42"/>
      <c r="I29" s="42"/>
      <c r="J29" s="42"/>
      <c r="K29" s="42"/>
      <c r="L29" s="287">
        <v>0.21</v>
      </c>
      <c r="M29" s="286"/>
      <c r="N29" s="286"/>
      <c r="O29" s="286"/>
      <c r="P29" s="286"/>
      <c r="Q29" s="42"/>
      <c r="R29" s="42"/>
      <c r="S29" s="42"/>
      <c r="T29" s="42"/>
      <c r="U29" s="42"/>
      <c r="V29" s="42"/>
      <c r="W29" s="285">
        <f>ROUND(AZ54, 2)</f>
        <v>0</v>
      </c>
      <c r="X29" s="286"/>
      <c r="Y29" s="286"/>
      <c r="Z29" s="286"/>
      <c r="AA29" s="286"/>
      <c r="AB29" s="286"/>
      <c r="AC29" s="286"/>
      <c r="AD29" s="286"/>
      <c r="AE29" s="286"/>
      <c r="AF29" s="42"/>
      <c r="AG29" s="42"/>
      <c r="AH29" s="42"/>
      <c r="AI29" s="42"/>
      <c r="AJ29" s="42"/>
      <c r="AK29" s="285">
        <f>ROUND(AV54, 2)</f>
        <v>0</v>
      </c>
      <c r="AL29" s="286"/>
      <c r="AM29" s="286"/>
      <c r="AN29" s="286"/>
      <c r="AO29" s="286"/>
      <c r="AP29" s="42"/>
      <c r="AQ29" s="42"/>
      <c r="AR29" s="43"/>
      <c r="BE29" s="275"/>
    </row>
    <row r="30" spans="1:71" s="3" customFormat="1" ht="14.4" customHeight="1">
      <c r="B30" s="41"/>
      <c r="C30" s="42"/>
      <c r="D30" s="42"/>
      <c r="E30" s="42"/>
      <c r="F30" s="30" t="s">
        <v>47</v>
      </c>
      <c r="G30" s="42"/>
      <c r="H30" s="42"/>
      <c r="I30" s="42"/>
      <c r="J30" s="42"/>
      <c r="K30" s="42"/>
      <c r="L30" s="287">
        <v>0.15</v>
      </c>
      <c r="M30" s="286"/>
      <c r="N30" s="286"/>
      <c r="O30" s="286"/>
      <c r="P30" s="286"/>
      <c r="Q30" s="42"/>
      <c r="R30" s="42"/>
      <c r="S30" s="42"/>
      <c r="T30" s="42"/>
      <c r="U30" s="42"/>
      <c r="V30" s="42"/>
      <c r="W30" s="285">
        <f>ROUND(BA54, 2)</f>
        <v>0</v>
      </c>
      <c r="X30" s="286"/>
      <c r="Y30" s="286"/>
      <c r="Z30" s="286"/>
      <c r="AA30" s="286"/>
      <c r="AB30" s="286"/>
      <c r="AC30" s="286"/>
      <c r="AD30" s="286"/>
      <c r="AE30" s="286"/>
      <c r="AF30" s="42"/>
      <c r="AG30" s="42"/>
      <c r="AH30" s="42"/>
      <c r="AI30" s="42"/>
      <c r="AJ30" s="42"/>
      <c r="AK30" s="285">
        <f>ROUND(AW54, 2)</f>
        <v>0</v>
      </c>
      <c r="AL30" s="286"/>
      <c r="AM30" s="286"/>
      <c r="AN30" s="286"/>
      <c r="AO30" s="286"/>
      <c r="AP30" s="42"/>
      <c r="AQ30" s="42"/>
      <c r="AR30" s="43"/>
      <c r="BE30" s="275"/>
    </row>
    <row r="31" spans="1:71" s="3" customFormat="1" ht="14.4" hidden="1" customHeight="1">
      <c r="B31" s="41"/>
      <c r="C31" s="42"/>
      <c r="D31" s="42"/>
      <c r="E31" s="42"/>
      <c r="F31" s="30" t="s">
        <v>48</v>
      </c>
      <c r="G31" s="42"/>
      <c r="H31" s="42"/>
      <c r="I31" s="42"/>
      <c r="J31" s="42"/>
      <c r="K31" s="42"/>
      <c r="L31" s="287">
        <v>0.21</v>
      </c>
      <c r="M31" s="286"/>
      <c r="N31" s="286"/>
      <c r="O31" s="286"/>
      <c r="P31" s="286"/>
      <c r="Q31" s="42"/>
      <c r="R31" s="42"/>
      <c r="S31" s="42"/>
      <c r="T31" s="42"/>
      <c r="U31" s="42"/>
      <c r="V31" s="42"/>
      <c r="W31" s="285">
        <f>ROUND(BB54, 2)</f>
        <v>0</v>
      </c>
      <c r="X31" s="286"/>
      <c r="Y31" s="286"/>
      <c r="Z31" s="286"/>
      <c r="AA31" s="286"/>
      <c r="AB31" s="286"/>
      <c r="AC31" s="286"/>
      <c r="AD31" s="286"/>
      <c r="AE31" s="286"/>
      <c r="AF31" s="42"/>
      <c r="AG31" s="42"/>
      <c r="AH31" s="42"/>
      <c r="AI31" s="42"/>
      <c r="AJ31" s="42"/>
      <c r="AK31" s="285">
        <v>0</v>
      </c>
      <c r="AL31" s="286"/>
      <c r="AM31" s="286"/>
      <c r="AN31" s="286"/>
      <c r="AO31" s="286"/>
      <c r="AP31" s="42"/>
      <c r="AQ31" s="42"/>
      <c r="AR31" s="43"/>
      <c r="BE31" s="275"/>
    </row>
    <row r="32" spans="1:71" s="3" customFormat="1" ht="14.4" hidden="1" customHeight="1">
      <c r="B32" s="41"/>
      <c r="C32" s="42"/>
      <c r="D32" s="42"/>
      <c r="E32" s="42"/>
      <c r="F32" s="30" t="s">
        <v>49</v>
      </c>
      <c r="G32" s="42"/>
      <c r="H32" s="42"/>
      <c r="I32" s="42"/>
      <c r="J32" s="42"/>
      <c r="K32" s="42"/>
      <c r="L32" s="287">
        <v>0.15</v>
      </c>
      <c r="M32" s="286"/>
      <c r="N32" s="286"/>
      <c r="O32" s="286"/>
      <c r="P32" s="286"/>
      <c r="Q32" s="42"/>
      <c r="R32" s="42"/>
      <c r="S32" s="42"/>
      <c r="T32" s="42"/>
      <c r="U32" s="42"/>
      <c r="V32" s="42"/>
      <c r="W32" s="285">
        <f>ROUND(BC54, 2)</f>
        <v>0</v>
      </c>
      <c r="X32" s="286"/>
      <c r="Y32" s="286"/>
      <c r="Z32" s="286"/>
      <c r="AA32" s="286"/>
      <c r="AB32" s="286"/>
      <c r="AC32" s="286"/>
      <c r="AD32" s="286"/>
      <c r="AE32" s="286"/>
      <c r="AF32" s="42"/>
      <c r="AG32" s="42"/>
      <c r="AH32" s="42"/>
      <c r="AI32" s="42"/>
      <c r="AJ32" s="42"/>
      <c r="AK32" s="285">
        <v>0</v>
      </c>
      <c r="AL32" s="286"/>
      <c r="AM32" s="286"/>
      <c r="AN32" s="286"/>
      <c r="AO32" s="286"/>
      <c r="AP32" s="42"/>
      <c r="AQ32" s="42"/>
      <c r="AR32" s="43"/>
      <c r="BE32" s="275"/>
    </row>
    <row r="33" spans="1:57" s="3" customFormat="1" ht="14.4" hidden="1" customHeight="1">
      <c r="B33" s="41"/>
      <c r="C33" s="42"/>
      <c r="D33" s="42"/>
      <c r="E33" s="42"/>
      <c r="F33" s="30" t="s">
        <v>50</v>
      </c>
      <c r="G33" s="42"/>
      <c r="H33" s="42"/>
      <c r="I33" s="42"/>
      <c r="J33" s="42"/>
      <c r="K33" s="42"/>
      <c r="L33" s="287">
        <v>0</v>
      </c>
      <c r="M33" s="286"/>
      <c r="N33" s="286"/>
      <c r="O33" s="286"/>
      <c r="P33" s="286"/>
      <c r="Q33" s="42"/>
      <c r="R33" s="42"/>
      <c r="S33" s="42"/>
      <c r="T33" s="42"/>
      <c r="U33" s="42"/>
      <c r="V33" s="42"/>
      <c r="W33" s="285">
        <f>ROUND(BD54, 2)</f>
        <v>0</v>
      </c>
      <c r="X33" s="286"/>
      <c r="Y33" s="286"/>
      <c r="Z33" s="286"/>
      <c r="AA33" s="286"/>
      <c r="AB33" s="286"/>
      <c r="AC33" s="286"/>
      <c r="AD33" s="286"/>
      <c r="AE33" s="286"/>
      <c r="AF33" s="42"/>
      <c r="AG33" s="42"/>
      <c r="AH33" s="42"/>
      <c r="AI33" s="42"/>
      <c r="AJ33" s="42"/>
      <c r="AK33" s="285">
        <v>0</v>
      </c>
      <c r="AL33" s="286"/>
      <c r="AM33" s="286"/>
      <c r="AN33" s="286"/>
      <c r="AO33" s="286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288" t="s">
        <v>53</v>
      </c>
      <c r="Y35" s="289"/>
      <c r="Z35" s="289"/>
      <c r="AA35" s="289"/>
      <c r="AB35" s="289"/>
      <c r="AC35" s="46"/>
      <c r="AD35" s="46"/>
      <c r="AE35" s="46"/>
      <c r="AF35" s="46"/>
      <c r="AG35" s="46"/>
      <c r="AH35" s="46"/>
      <c r="AI35" s="46"/>
      <c r="AJ35" s="46"/>
      <c r="AK35" s="290">
        <f>SUM(AK26:AK33)</f>
        <v>0</v>
      </c>
      <c r="AL35" s="289"/>
      <c r="AM35" s="289"/>
      <c r="AN35" s="289"/>
      <c r="AO35" s="291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2020_10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92" t="str">
        <f>K6</f>
        <v>Provizorní MŠ Česká Třebová - Lhotka</v>
      </c>
      <c r="M45" s="293"/>
      <c r="N45" s="293"/>
      <c r="O45" s="293"/>
      <c r="P45" s="293"/>
      <c r="Q45" s="293"/>
      <c r="R45" s="293"/>
      <c r="S45" s="293"/>
      <c r="T45" s="293"/>
      <c r="U45" s="293"/>
      <c r="V45" s="293"/>
      <c r="W45" s="293"/>
      <c r="X45" s="293"/>
      <c r="Y45" s="293"/>
      <c r="Z45" s="293"/>
      <c r="AA45" s="293"/>
      <c r="AB45" s="293"/>
      <c r="AC45" s="293"/>
      <c r="AD45" s="293"/>
      <c r="AE45" s="293"/>
      <c r="AF45" s="293"/>
      <c r="AG45" s="293"/>
      <c r="AH45" s="293"/>
      <c r="AI45" s="293"/>
      <c r="AJ45" s="293"/>
      <c r="AK45" s="293"/>
      <c r="AL45" s="293"/>
      <c r="AM45" s="293"/>
      <c r="AN45" s="293"/>
      <c r="AO45" s="293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Česká Třebová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294" t="str">
        <f>IF(AN8= "","",AN8)</f>
        <v>10. 8. 2020</v>
      </c>
      <c r="AN47" s="294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6.4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Česká Třebová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295" t="str">
        <f>IF(E17="","",E17)</f>
        <v>Projekce Žižkov s.r.o. Ústí nad Orlicí</v>
      </c>
      <c r="AN49" s="296"/>
      <c r="AO49" s="296"/>
      <c r="AP49" s="296"/>
      <c r="AQ49" s="37"/>
      <c r="AR49" s="40"/>
      <c r="AS49" s="297" t="s">
        <v>55</v>
      </c>
      <c r="AT49" s="29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6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295" t="str">
        <f>IF(E20="","",E20)</f>
        <v>ing. Vladimír Ent</v>
      </c>
      <c r="AN50" s="296"/>
      <c r="AO50" s="296"/>
      <c r="AP50" s="296"/>
      <c r="AQ50" s="37"/>
      <c r="AR50" s="40"/>
      <c r="AS50" s="299"/>
      <c r="AT50" s="30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01"/>
      <c r="AT51" s="30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03" t="s">
        <v>56</v>
      </c>
      <c r="D52" s="304"/>
      <c r="E52" s="304"/>
      <c r="F52" s="304"/>
      <c r="G52" s="304"/>
      <c r="H52" s="67"/>
      <c r="I52" s="305" t="s">
        <v>57</v>
      </c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6" t="s">
        <v>58</v>
      </c>
      <c r="AH52" s="304"/>
      <c r="AI52" s="304"/>
      <c r="AJ52" s="304"/>
      <c r="AK52" s="304"/>
      <c r="AL52" s="304"/>
      <c r="AM52" s="304"/>
      <c r="AN52" s="305" t="s">
        <v>59</v>
      </c>
      <c r="AO52" s="304"/>
      <c r="AP52" s="304"/>
      <c r="AQ52" s="68" t="s">
        <v>60</v>
      </c>
      <c r="AR52" s="40"/>
      <c r="AS52" s="69" t="s">
        <v>61</v>
      </c>
      <c r="AT52" s="70" t="s">
        <v>62</v>
      </c>
      <c r="AU52" s="70" t="s">
        <v>63</v>
      </c>
      <c r="AV52" s="70" t="s">
        <v>64</v>
      </c>
      <c r="AW52" s="70" t="s">
        <v>65</v>
      </c>
      <c r="AX52" s="70" t="s">
        <v>66</v>
      </c>
      <c r="AY52" s="70" t="s">
        <v>67</v>
      </c>
      <c r="AZ52" s="70" t="s">
        <v>68</v>
      </c>
      <c r="BA52" s="70" t="s">
        <v>69</v>
      </c>
      <c r="BB52" s="70" t="s">
        <v>70</v>
      </c>
      <c r="BC52" s="70" t="s">
        <v>71</v>
      </c>
      <c r="BD52" s="71" t="s">
        <v>72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73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10">
        <f>ROUND(SUM(AG55:AG57),2)</f>
        <v>0</v>
      </c>
      <c r="AH54" s="310"/>
      <c r="AI54" s="310"/>
      <c r="AJ54" s="310"/>
      <c r="AK54" s="310"/>
      <c r="AL54" s="310"/>
      <c r="AM54" s="310"/>
      <c r="AN54" s="311">
        <f>SUM(AG54,AT54)</f>
        <v>0</v>
      </c>
      <c r="AO54" s="311"/>
      <c r="AP54" s="311"/>
      <c r="AQ54" s="79" t="s">
        <v>19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74</v>
      </c>
      <c r="BT54" s="85" t="s">
        <v>75</v>
      </c>
      <c r="BU54" s="86" t="s">
        <v>76</v>
      </c>
      <c r="BV54" s="85" t="s">
        <v>77</v>
      </c>
      <c r="BW54" s="85" t="s">
        <v>5</v>
      </c>
      <c r="BX54" s="85" t="s">
        <v>78</v>
      </c>
      <c r="CL54" s="85" t="s">
        <v>19</v>
      </c>
    </row>
    <row r="55" spans="1:91" s="7" customFormat="1" ht="14.4" customHeight="1">
      <c r="A55" s="87" t="s">
        <v>79</v>
      </c>
      <c r="B55" s="88"/>
      <c r="C55" s="89"/>
      <c r="D55" s="309" t="s">
        <v>80</v>
      </c>
      <c r="E55" s="309"/>
      <c r="F55" s="309"/>
      <c r="G55" s="309"/>
      <c r="H55" s="309"/>
      <c r="I55" s="90"/>
      <c r="J55" s="309" t="s">
        <v>81</v>
      </c>
      <c r="K55" s="309"/>
      <c r="L55" s="309"/>
      <c r="M55" s="309"/>
      <c r="N55" s="309"/>
      <c r="O55" s="309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9"/>
      <c r="AA55" s="309"/>
      <c r="AB55" s="309"/>
      <c r="AC55" s="309"/>
      <c r="AD55" s="309"/>
      <c r="AE55" s="309"/>
      <c r="AF55" s="309"/>
      <c r="AG55" s="307">
        <f>'SO01 - Stavební úpravy bu...'!J30</f>
        <v>0</v>
      </c>
      <c r="AH55" s="308"/>
      <c r="AI55" s="308"/>
      <c r="AJ55" s="308"/>
      <c r="AK55" s="308"/>
      <c r="AL55" s="308"/>
      <c r="AM55" s="308"/>
      <c r="AN55" s="307">
        <f>SUM(AG55,AT55)</f>
        <v>0</v>
      </c>
      <c r="AO55" s="308"/>
      <c r="AP55" s="308"/>
      <c r="AQ55" s="91" t="s">
        <v>82</v>
      </c>
      <c r="AR55" s="92"/>
      <c r="AS55" s="93">
        <v>0</v>
      </c>
      <c r="AT55" s="94">
        <f>ROUND(SUM(AV55:AW55),2)</f>
        <v>0</v>
      </c>
      <c r="AU55" s="95">
        <f>'SO01 - Stavební úpravy bu...'!P100</f>
        <v>0</v>
      </c>
      <c r="AV55" s="94">
        <f>'SO01 - Stavební úpravy bu...'!J33</f>
        <v>0</v>
      </c>
      <c r="AW55" s="94">
        <f>'SO01 - Stavební úpravy bu...'!J34</f>
        <v>0</v>
      </c>
      <c r="AX55" s="94">
        <f>'SO01 - Stavební úpravy bu...'!J35</f>
        <v>0</v>
      </c>
      <c r="AY55" s="94">
        <f>'SO01 - Stavební úpravy bu...'!J36</f>
        <v>0</v>
      </c>
      <c r="AZ55" s="94">
        <f>'SO01 - Stavební úpravy bu...'!F33</f>
        <v>0</v>
      </c>
      <c r="BA55" s="94">
        <f>'SO01 - Stavební úpravy bu...'!F34</f>
        <v>0</v>
      </c>
      <c r="BB55" s="94">
        <f>'SO01 - Stavební úpravy bu...'!F35</f>
        <v>0</v>
      </c>
      <c r="BC55" s="94">
        <f>'SO01 - Stavební úpravy bu...'!F36</f>
        <v>0</v>
      </c>
      <c r="BD55" s="96">
        <f>'SO01 - Stavební úpravy bu...'!F37</f>
        <v>0</v>
      </c>
      <c r="BT55" s="97" t="s">
        <v>83</v>
      </c>
      <c r="BV55" s="97" t="s">
        <v>77</v>
      </c>
      <c r="BW55" s="97" t="s">
        <v>84</v>
      </c>
      <c r="BX55" s="97" t="s">
        <v>5</v>
      </c>
      <c r="CL55" s="97" t="s">
        <v>19</v>
      </c>
      <c r="CM55" s="97" t="s">
        <v>85</v>
      </c>
    </row>
    <row r="56" spans="1:91" s="7" customFormat="1" ht="14.4" customHeight="1">
      <c r="A56" s="87" t="s">
        <v>79</v>
      </c>
      <c r="B56" s="88"/>
      <c r="C56" s="89"/>
      <c r="D56" s="309" t="s">
        <v>86</v>
      </c>
      <c r="E56" s="309"/>
      <c r="F56" s="309"/>
      <c r="G56" s="309"/>
      <c r="H56" s="309"/>
      <c r="I56" s="90"/>
      <c r="J56" s="309" t="s">
        <v>87</v>
      </c>
      <c r="K56" s="309"/>
      <c r="L56" s="309"/>
      <c r="M56" s="309"/>
      <c r="N56" s="309"/>
      <c r="O56" s="309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9"/>
      <c r="AA56" s="309"/>
      <c r="AB56" s="309"/>
      <c r="AC56" s="309"/>
      <c r="AD56" s="309"/>
      <c r="AE56" s="309"/>
      <c r="AF56" s="309"/>
      <c r="AG56" s="307">
        <f>'SO02 - Venkovní úpravy'!J30</f>
        <v>0</v>
      </c>
      <c r="AH56" s="308"/>
      <c r="AI56" s="308"/>
      <c r="AJ56" s="308"/>
      <c r="AK56" s="308"/>
      <c r="AL56" s="308"/>
      <c r="AM56" s="308"/>
      <c r="AN56" s="307">
        <f>SUM(AG56,AT56)</f>
        <v>0</v>
      </c>
      <c r="AO56" s="308"/>
      <c r="AP56" s="308"/>
      <c r="AQ56" s="91" t="s">
        <v>82</v>
      </c>
      <c r="AR56" s="92"/>
      <c r="AS56" s="93">
        <v>0</v>
      </c>
      <c r="AT56" s="94">
        <f>ROUND(SUM(AV56:AW56),2)</f>
        <v>0</v>
      </c>
      <c r="AU56" s="95">
        <f>'SO02 - Venkovní úpravy'!P87</f>
        <v>0</v>
      </c>
      <c r="AV56" s="94">
        <f>'SO02 - Venkovní úpravy'!J33</f>
        <v>0</v>
      </c>
      <c r="AW56" s="94">
        <f>'SO02 - Venkovní úpravy'!J34</f>
        <v>0</v>
      </c>
      <c r="AX56" s="94">
        <f>'SO02 - Venkovní úpravy'!J35</f>
        <v>0</v>
      </c>
      <c r="AY56" s="94">
        <f>'SO02 - Venkovní úpravy'!J36</f>
        <v>0</v>
      </c>
      <c r="AZ56" s="94">
        <f>'SO02 - Venkovní úpravy'!F33</f>
        <v>0</v>
      </c>
      <c r="BA56" s="94">
        <f>'SO02 - Venkovní úpravy'!F34</f>
        <v>0</v>
      </c>
      <c r="BB56" s="94">
        <f>'SO02 - Venkovní úpravy'!F35</f>
        <v>0</v>
      </c>
      <c r="BC56" s="94">
        <f>'SO02 - Venkovní úpravy'!F36</f>
        <v>0</v>
      </c>
      <c r="BD56" s="96">
        <f>'SO02 - Venkovní úpravy'!F37</f>
        <v>0</v>
      </c>
      <c r="BT56" s="97" t="s">
        <v>83</v>
      </c>
      <c r="BV56" s="97" t="s">
        <v>77</v>
      </c>
      <c r="BW56" s="97" t="s">
        <v>88</v>
      </c>
      <c r="BX56" s="97" t="s">
        <v>5</v>
      </c>
      <c r="CL56" s="97" t="s">
        <v>19</v>
      </c>
      <c r="CM56" s="97" t="s">
        <v>85</v>
      </c>
    </row>
    <row r="57" spans="1:91" s="7" customFormat="1" ht="14.4" customHeight="1">
      <c r="A57" s="87" t="s">
        <v>79</v>
      </c>
      <c r="B57" s="88"/>
      <c r="C57" s="89"/>
      <c r="D57" s="309" t="s">
        <v>89</v>
      </c>
      <c r="E57" s="309"/>
      <c r="F57" s="309"/>
      <c r="G57" s="309"/>
      <c r="H57" s="309"/>
      <c r="I57" s="90"/>
      <c r="J57" s="309" t="s">
        <v>90</v>
      </c>
      <c r="K57" s="309"/>
      <c r="L57" s="309"/>
      <c r="M57" s="309"/>
      <c r="N57" s="309"/>
      <c r="O57" s="309"/>
      <c r="P57" s="309"/>
      <c r="Q57" s="309"/>
      <c r="R57" s="309"/>
      <c r="S57" s="309"/>
      <c r="T57" s="309"/>
      <c r="U57" s="309"/>
      <c r="V57" s="309"/>
      <c r="W57" s="309"/>
      <c r="X57" s="309"/>
      <c r="Y57" s="309"/>
      <c r="Z57" s="309"/>
      <c r="AA57" s="309"/>
      <c r="AB57" s="309"/>
      <c r="AC57" s="309"/>
      <c r="AD57" s="309"/>
      <c r="AE57" s="309"/>
      <c r="AF57" s="309"/>
      <c r="AG57" s="307">
        <f>'SO20 - Vedlejší náklady'!J30</f>
        <v>0</v>
      </c>
      <c r="AH57" s="308"/>
      <c r="AI57" s="308"/>
      <c r="AJ57" s="308"/>
      <c r="AK57" s="308"/>
      <c r="AL57" s="308"/>
      <c r="AM57" s="308"/>
      <c r="AN57" s="307">
        <f>SUM(AG57,AT57)</f>
        <v>0</v>
      </c>
      <c r="AO57" s="308"/>
      <c r="AP57" s="308"/>
      <c r="AQ57" s="91" t="s">
        <v>82</v>
      </c>
      <c r="AR57" s="92"/>
      <c r="AS57" s="98">
        <v>0</v>
      </c>
      <c r="AT57" s="99">
        <f>ROUND(SUM(AV57:AW57),2)</f>
        <v>0</v>
      </c>
      <c r="AU57" s="100">
        <f>'SO20 - Vedlejší náklady'!P81</f>
        <v>0</v>
      </c>
      <c r="AV57" s="99">
        <f>'SO20 - Vedlejší náklady'!J33</f>
        <v>0</v>
      </c>
      <c r="AW57" s="99">
        <f>'SO20 - Vedlejší náklady'!J34</f>
        <v>0</v>
      </c>
      <c r="AX57" s="99">
        <f>'SO20 - Vedlejší náklady'!J35</f>
        <v>0</v>
      </c>
      <c r="AY57" s="99">
        <f>'SO20 - Vedlejší náklady'!J36</f>
        <v>0</v>
      </c>
      <c r="AZ57" s="99">
        <f>'SO20 - Vedlejší náklady'!F33</f>
        <v>0</v>
      </c>
      <c r="BA57" s="99">
        <f>'SO20 - Vedlejší náklady'!F34</f>
        <v>0</v>
      </c>
      <c r="BB57" s="99">
        <f>'SO20 - Vedlejší náklady'!F35</f>
        <v>0</v>
      </c>
      <c r="BC57" s="99">
        <f>'SO20 - Vedlejší náklady'!F36</f>
        <v>0</v>
      </c>
      <c r="BD57" s="101">
        <f>'SO20 - Vedlejší náklady'!F37</f>
        <v>0</v>
      </c>
      <c r="BT57" s="97" t="s">
        <v>83</v>
      </c>
      <c r="BV57" s="97" t="s">
        <v>77</v>
      </c>
      <c r="BW57" s="97" t="s">
        <v>91</v>
      </c>
      <c r="BX57" s="97" t="s">
        <v>5</v>
      </c>
      <c r="CL57" s="97" t="s">
        <v>19</v>
      </c>
      <c r="CM57" s="97" t="s">
        <v>85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J1ntJfXDx+2a5fTO2Pn6UVM9WoXVW2cc0fZCNtq0D53b24HdONCPqgdS9ZLeSbp31Qj3DyEWOS0/lFNy/pHQQQ==" saltValue="Ag3irPVt56aTcurVF1wnv5FeUjnJ4Qlrfw8ZNLMSeGkO7KUhZ9qYd8iyqNeGE3vdAQj7vOci9xCZckKVGmYLy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01 - Stavební úpravy bu...'!C2" display="/"/>
    <hyperlink ref="A56" location="'SO02 - Venkovní úpravy'!C2" display="/"/>
    <hyperlink ref="A57" location="'SO20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90"/>
  <sheetViews>
    <sheetView showGridLines="0" tabSelected="1" topLeftCell="A22" workbookViewId="0"/>
  </sheetViews>
  <sheetFormatPr defaultRowHeight="12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0" width="21.5703125" style="1" customWidth="1"/>
    <col min="11" max="11" width="21.5703125" style="1" hidden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56" s="1" customFormat="1" ht="36.9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84</v>
      </c>
      <c r="AZ2" s="102" t="s">
        <v>92</v>
      </c>
      <c r="BA2" s="102" t="s">
        <v>93</v>
      </c>
      <c r="BB2" s="102" t="s">
        <v>19</v>
      </c>
      <c r="BC2" s="102" t="s">
        <v>94</v>
      </c>
      <c r="BD2" s="102" t="s">
        <v>95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85</v>
      </c>
      <c r="AZ3" s="102" t="s">
        <v>96</v>
      </c>
      <c r="BA3" s="102" t="s">
        <v>97</v>
      </c>
      <c r="BB3" s="102" t="s">
        <v>19</v>
      </c>
      <c r="BC3" s="102" t="s">
        <v>98</v>
      </c>
      <c r="BD3" s="102" t="s">
        <v>95</v>
      </c>
    </row>
    <row r="4" spans="1:56" s="1" customFormat="1" ht="24.9" customHeight="1">
      <c r="B4" s="21"/>
      <c r="D4" s="105" t="s">
        <v>99</v>
      </c>
      <c r="L4" s="21"/>
      <c r="M4" s="106" t="s">
        <v>10</v>
      </c>
      <c r="AT4" s="18" t="s">
        <v>4</v>
      </c>
      <c r="AZ4" s="102" t="s">
        <v>100</v>
      </c>
      <c r="BA4" s="102" t="s">
        <v>101</v>
      </c>
      <c r="BB4" s="102" t="s">
        <v>19</v>
      </c>
      <c r="BC4" s="102" t="s">
        <v>102</v>
      </c>
      <c r="BD4" s="102" t="s">
        <v>95</v>
      </c>
    </row>
    <row r="5" spans="1:56" s="1" customFormat="1" ht="6.9" customHeight="1">
      <c r="B5" s="21"/>
      <c r="L5" s="21"/>
      <c r="AZ5" s="102" t="s">
        <v>103</v>
      </c>
      <c r="BA5" s="102" t="s">
        <v>104</v>
      </c>
      <c r="BB5" s="102" t="s">
        <v>19</v>
      </c>
      <c r="BC5" s="102" t="s">
        <v>105</v>
      </c>
      <c r="BD5" s="102" t="s">
        <v>95</v>
      </c>
    </row>
    <row r="6" spans="1:56" s="1" customFormat="1" ht="12" customHeight="1">
      <c r="B6" s="21"/>
      <c r="D6" s="107" t="s">
        <v>16</v>
      </c>
      <c r="L6" s="21"/>
      <c r="AZ6" s="102" t="s">
        <v>106</v>
      </c>
      <c r="BA6" s="102" t="s">
        <v>107</v>
      </c>
      <c r="BB6" s="102" t="s">
        <v>19</v>
      </c>
      <c r="BC6" s="102" t="s">
        <v>108</v>
      </c>
      <c r="BD6" s="102" t="s">
        <v>95</v>
      </c>
    </row>
    <row r="7" spans="1:56" s="1" customFormat="1" ht="14.4" customHeight="1">
      <c r="B7" s="21"/>
      <c r="E7" s="313" t="str">
        <f>'Rekapitulace stavby'!K6</f>
        <v>Provizorní MŠ Česká Třebová - Lhotka</v>
      </c>
      <c r="F7" s="314"/>
      <c r="G7" s="314"/>
      <c r="H7" s="314"/>
      <c r="L7" s="21"/>
      <c r="AZ7" s="102" t="s">
        <v>109</v>
      </c>
      <c r="BA7" s="102" t="s">
        <v>110</v>
      </c>
      <c r="BB7" s="102" t="s">
        <v>19</v>
      </c>
      <c r="BC7" s="102" t="s">
        <v>111</v>
      </c>
      <c r="BD7" s="102" t="s">
        <v>95</v>
      </c>
    </row>
    <row r="8" spans="1:56" s="2" customFormat="1" ht="12" customHeight="1">
      <c r="A8" s="35"/>
      <c r="B8" s="40"/>
      <c r="C8" s="35"/>
      <c r="D8" s="107" t="s">
        <v>112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2" t="s">
        <v>113</v>
      </c>
      <c r="BA8" s="102" t="s">
        <v>114</v>
      </c>
      <c r="BB8" s="102" t="s">
        <v>19</v>
      </c>
      <c r="BC8" s="102" t="s">
        <v>115</v>
      </c>
      <c r="BD8" s="102" t="s">
        <v>95</v>
      </c>
    </row>
    <row r="9" spans="1:56" s="2" customFormat="1" ht="14.4" customHeight="1">
      <c r="A9" s="35"/>
      <c r="B9" s="40"/>
      <c r="C9" s="35"/>
      <c r="D9" s="35"/>
      <c r="E9" s="315" t="s">
        <v>116</v>
      </c>
      <c r="F9" s="316"/>
      <c r="G9" s="316"/>
      <c r="H9" s="316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10. 8. 2020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30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32</v>
      </c>
      <c r="E20" s="35"/>
      <c r="F20" s="35"/>
      <c r="G20" s="35"/>
      <c r="H20" s="35"/>
      <c r="I20" s="107" t="s">
        <v>26</v>
      </c>
      <c r="J20" s="109" t="s">
        <v>33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34</v>
      </c>
      <c r="F21" s="35"/>
      <c r="G21" s="35"/>
      <c r="H21" s="35"/>
      <c r="I21" s="107" t="s">
        <v>29</v>
      </c>
      <c r="J21" s="109" t="s">
        <v>35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37</v>
      </c>
      <c r="E23" s="35"/>
      <c r="F23" s="35"/>
      <c r="G23" s="35"/>
      <c r="H23" s="35"/>
      <c r="I23" s="107" t="s">
        <v>26</v>
      </c>
      <c r="J23" s="109" t="s">
        <v>19</v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">
        <v>38</v>
      </c>
      <c r="F24" s="35"/>
      <c r="G24" s="35"/>
      <c r="H24" s="35"/>
      <c r="I24" s="107" t="s">
        <v>29</v>
      </c>
      <c r="J24" s="109" t="s">
        <v>19</v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39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1"/>
      <c r="B27" s="112"/>
      <c r="C27" s="111"/>
      <c r="D27" s="111"/>
      <c r="E27" s="319" t="s">
        <v>19</v>
      </c>
      <c r="F27" s="319"/>
      <c r="G27" s="319"/>
      <c r="H27" s="31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41</v>
      </c>
      <c r="E30" s="35"/>
      <c r="F30" s="35"/>
      <c r="G30" s="35"/>
      <c r="H30" s="35"/>
      <c r="I30" s="35"/>
      <c r="J30" s="116">
        <f>ROUND(J100,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43</v>
      </c>
      <c r="G32" s="35"/>
      <c r="H32" s="35"/>
      <c r="I32" s="117" t="s">
        <v>42</v>
      </c>
      <c r="J32" s="117" t="s">
        <v>44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45</v>
      </c>
      <c r="E33" s="107" t="s">
        <v>46</v>
      </c>
      <c r="F33" s="119">
        <f>ROUND((SUM(BE100:BE589)),  2)</f>
        <v>0</v>
      </c>
      <c r="G33" s="35"/>
      <c r="H33" s="35"/>
      <c r="I33" s="120">
        <v>0.21</v>
      </c>
      <c r="J33" s="119">
        <f>ROUND(((SUM(BE100:BE589))*I33),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47</v>
      </c>
      <c r="F34" s="119">
        <f>ROUND((SUM(BF100:BF589)),  2)</f>
        <v>0</v>
      </c>
      <c r="G34" s="35"/>
      <c r="H34" s="35"/>
      <c r="I34" s="120">
        <v>0.15</v>
      </c>
      <c r="J34" s="119">
        <f>ROUND(((SUM(BF100:BF589))*I34),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48</v>
      </c>
      <c r="F35" s="119">
        <f>ROUND((SUM(BG100:BG589)),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49</v>
      </c>
      <c r="F36" s="119">
        <f>ROUND((SUM(BH100:BH589)),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50</v>
      </c>
      <c r="F37" s="119">
        <f>ROUND((SUM(BI100:BI589)),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hidden="1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hidden="1" customHeight="1">
      <c r="A45" s="35"/>
      <c r="B45" s="36"/>
      <c r="C45" s="24" t="s">
        <v>117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hidden="1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hidden="1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hidden="1" customHeight="1">
      <c r="A48" s="35"/>
      <c r="B48" s="36"/>
      <c r="C48" s="37"/>
      <c r="D48" s="37"/>
      <c r="E48" s="320" t="str">
        <f>E7</f>
        <v>Provizorní MŠ Česká Třebová - Lhotka</v>
      </c>
      <c r="F48" s="321"/>
      <c r="G48" s="321"/>
      <c r="H48" s="321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hidden="1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4.4" hidden="1" customHeight="1">
      <c r="A50" s="35"/>
      <c r="B50" s="36"/>
      <c r="C50" s="37"/>
      <c r="D50" s="37"/>
      <c r="E50" s="292" t="str">
        <f>E9</f>
        <v>SO01 - Stavební úpravy budovy</v>
      </c>
      <c r="F50" s="322"/>
      <c r="G50" s="322"/>
      <c r="H50" s="322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hidden="1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hidden="1" customHeight="1">
      <c r="A52" s="35"/>
      <c r="B52" s="36"/>
      <c r="C52" s="30" t="s">
        <v>21</v>
      </c>
      <c r="D52" s="37"/>
      <c r="E52" s="37"/>
      <c r="F52" s="28" t="str">
        <f>F12</f>
        <v>Česká Třebová</v>
      </c>
      <c r="G52" s="37"/>
      <c r="H52" s="37"/>
      <c r="I52" s="30" t="s">
        <v>23</v>
      </c>
      <c r="J52" s="60" t="str">
        <f>IF(J12="","",J12)</f>
        <v>10. 8. 2020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hidden="1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799999999999997" hidden="1" customHeight="1">
      <c r="A54" s="35"/>
      <c r="B54" s="36"/>
      <c r="C54" s="30" t="s">
        <v>25</v>
      </c>
      <c r="D54" s="37"/>
      <c r="E54" s="37"/>
      <c r="F54" s="28" t="str">
        <f>E15</f>
        <v>Město Česká Třebová</v>
      </c>
      <c r="G54" s="37"/>
      <c r="H54" s="37"/>
      <c r="I54" s="30" t="s">
        <v>32</v>
      </c>
      <c r="J54" s="33" t="str">
        <f>E21</f>
        <v>Projekce Žižkov s.r.o. Ústí nad Orlicí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hidden="1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ing. Vladimír Ent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hidden="1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hidden="1" customHeight="1">
      <c r="A57" s="35"/>
      <c r="B57" s="36"/>
      <c r="C57" s="132" t="s">
        <v>118</v>
      </c>
      <c r="D57" s="133"/>
      <c r="E57" s="133"/>
      <c r="F57" s="133"/>
      <c r="G57" s="133"/>
      <c r="H57" s="133"/>
      <c r="I57" s="133"/>
      <c r="J57" s="134" t="s">
        <v>119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hidden="1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hidden="1" customHeight="1">
      <c r="A59" s="35"/>
      <c r="B59" s="36"/>
      <c r="C59" s="135" t="s">
        <v>73</v>
      </c>
      <c r="D59" s="37"/>
      <c r="E59" s="37"/>
      <c r="F59" s="37"/>
      <c r="G59" s="37"/>
      <c r="H59" s="37"/>
      <c r="I59" s="37"/>
      <c r="J59" s="78">
        <f>J100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120</v>
      </c>
    </row>
    <row r="60" spans="1:47" s="9" customFormat="1" ht="24.9" hidden="1" customHeight="1">
      <c r="B60" s="136"/>
      <c r="C60" s="137"/>
      <c r="D60" s="138" t="s">
        <v>121</v>
      </c>
      <c r="E60" s="139"/>
      <c r="F60" s="139"/>
      <c r="G60" s="139"/>
      <c r="H60" s="139"/>
      <c r="I60" s="139"/>
      <c r="J60" s="140">
        <f>J101</f>
        <v>0</v>
      </c>
      <c r="K60" s="137"/>
      <c r="L60" s="141"/>
    </row>
    <row r="61" spans="1:47" s="10" customFormat="1" ht="19.95" hidden="1" customHeight="1">
      <c r="B61" s="142"/>
      <c r="C61" s="143"/>
      <c r="D61" s="144" t="s">
        <v>122</v>
      </c>
      <c r="E61" s="145"/>
      <c r="F61" s="145"/>
      <c r="G61" s="145"/>
      <c r="H61" s="145"/>
      <c r="I61" s="145"/>
      <c r="J61" s="146">
        <f>J102</f>
        <v>0</v>
      </c>
      <c r="K61" s="143"/>
      <c r="L61" s="147"/>
    </row>
    <row r="62" spans="1:47" s="10" customFormat="1" ht="19.95" hidden="1" customHeight="1">
      <c r="B62" s="142"/>
      <c r="C62" s="143"/>
      <c r="D62" s="144" t="s">
        <v>123</v>
      </c>
      <c r="E62" s="145"/>
      <c r="F62" s="145"/>
      <c r="G62" s="145"/>
      <c r="H62" s="145"/>
      <c r="I62" s="145"/>
      <c r="J62" s="146">
        <f>J112</f>
        <v>0</v>
      </c>
      <c r="K62" s="143"/>
      <c r="L62" s="147"/>
    </row>
    <row r="63" spans="1:47" s="10" customFormat="1" ht="19.95" hidden="1" customHeight="1">
      <c r="B63" s="142"/>
      <c r="C63" s="143"/>
      <c r="D63" s="144" t="s">
        <v>124</v>
      </c>
      <c r="E63" s="145"/>
      <c r="F63" s="145"/>
      <c r="G63" s="145"/>
      <c r="H63" s="145"/>
      <c r="I63" s="145"/>
      <c r="J63" s="146">
        <f>J117</f>
        <v>0</v>
      </c>
      <c r="K63" s="143"/>
      <c r="L63" s="147"/>
    </row>
    <row r="64" spans="1:47" s="10" customFormat="1" ht="19.95" hidden="1" customHeight="1">
      <c r="B64" s="142"/>
      <c r="C64" s="143"/>
      <c r="D64" s="144" t="s">
        <v>125</v>
      </c>
      <c r="E64" s="145"/>
      <c r="F64" s="145"/>
      <c r="G64" s="145"/>
      <c r="H64" s="145"/>
      <c r="I64" s="145"/>
      <c r="J64" s="146">
        <f>J171</f>
        <v>0</v>
      </c>
      <c r="K64" s="143"/>
      <c r="L64" s="147"/>
    </row>
    <row r="65" spans="2:12" s="10" customFormat="1" ht="19.95" hidden="1" customHeight="1">
      <c r="B65" s="142"/>
      <c r="C65" s="143"/>
      <c r="D65" s="144" t="s">
        <v>126</v>
      </c>
      <c r="E65" s="145"/>
      <c r="F65" s="145"/>
      <c r="G65" s="145"/>
      <c r="H65" s="145"/>
      <c r="I65" s="145"/>
      <c r="J65" s="146">
        <f>J239</f>
        <v>0</v>
      </c>
      <c r="K65" s="143"/>
      <c r="L65" s="147"/>
    </row>
    <row r="66" spans="2:12" s="10" customFormat="1" ht="19.95" hidden="1" customHeight="1">
      <c r="B66" s="142"/>
      <c r="C66" s="143"/>
      <c r="D66" s="144" t="s">
        <v>127</v>
      </c>
      <c r="E66" s="145"/>
      <c r="F66" s="145"/>
      <c r="G66" s="145"/>
      <c r="H66" s="145"/>
      <c r="I66" s="145"/>
      <c r="J66" s="146">
        <f>J254</f>
        <v>0</v>
      </c>
      <c r="K66" s="143"/>
      <c r="L66" s="147"/>
    </row>
    <row r="67" spans="2:12" s="9" customFormat="1" ht="24.9" hidden="1" customHeight="1">
      <c r="B67" s="136"/>
      <c r="C67" s="137"/>
      <c r="D67" s="138" t="s">
        <v>128</v>
      </c>
      <c r="E67" s="139"/>
      <c r="F67" s="139"/>
      <c r="G67" s="139"/>
      <c r="H67" s="139"/>
      <c r="I67" s="139"/>
      <c r="J67" s="140">
        <f>J257</f>
        <v>0</v>
      </c>
      <c r="K67" s="137"/>
      <c r="L67" s="141"/>
    </row>
    <row r="68" spans="2:12" s="10" customFormat="1" ht="19.95" hidden="1" customHeight="1">
      <c r="B68" s="142"/>
      <c r="C68" s="143"/>
      <c r="D68" s="144" t="s">
        <v>129</v>
      </c>
      <c r="E68" s="145"/>
      <c r="F68" s="145"/>
      <c r="G68" s="145"/>
      <c r="H68" s="145"/>
      <c r="I68" s="145"/>
      <c r="J68" s="146">
        <f>J258</f>
        <v>0</v>
      </c>
      <c r="K68" s="143"/>
      <c r="L68" s="147"/>
    </row>
    <row r="69" spans="2:12" s="10" customFormat="1" ht="19.95" hidden="1" customHeight="1">
      <c r="B69" s="142"/>
      <c r="C69" s="143"/>
      <c r="D69" s="144" t="s">
        <v>130</v>
      </c>
      <c r="E69" s="145"/>
      <c r="F69" s="145"/>
      <c r="G69" s="145"/>
      <c r="H69" s="145"/>
      <c r="I69" s="145"/>
      <c r="J69" s="146">
        <f>J273</f>
        <v>0</v>
      </c>
      <c r="K69" s="143"/>
      <c r="L69" s="147"/>
    </row>
    <row r="70" spans="2:12" s="10" customFormat="1" ht="19.95" hidden="1" customHeight="1">
      <c r="B70" s="142"/>
      <c r="C70" s="143"/>
      <c r="D70" s="144" t="s">
        <v>131</v>
      </c>
      <c r="E70" s="145"/>
      <c r="F70" s="145"/>
      <c r="G70" s="145"/>
      <c r="H70" s="145"/>
      <c r="I70" s="145"/>
      <c r="J70" s="146">
        <f>J281</f>
        <v>0</v>
      </c>
      <c r="K70" s="143"/>
      <c r="L70" s="147"/>
    </row>
    <row r="71" spans="2:12" s="10" customFormat="1" ht="19.95" hidden="1" customHeight="1">
      <c r="B71" s="142"/>
      <c r="C71" s="143"/>
      <c r="D71" s="144" t="s">
        <v>132</v>
      </c>
      <c r="E71" s="145"/>
      <c r="F71" s="145"/>
      <c r="G71" s="145"/>
      <c r="H71" s="145"/>
      <c r="I71" s="145"/>
      <c r="J71" s="146">
        <f>J287</f>
        <v>0</v>
      </c>
      <c r="K71" s="143"/>
      <c r="L71" s="147"/>
    </row>
    <row r="72" spans="2:12" s="10" customFormat="1" ht="19.95" hidden="1" customHeight="1">
      <c r="B72" s="142"/>
      <c r="C72" s="143"/>
      <c r="D72" s="144" t="s">
        <v>133</v>
      </c>
      <c r="E72" s="145"/>
      <c r="F72" s="145"/>
      <c r="G72" s="145"/>
      <c r="H72" s="145"/>
      <c r="I72" s="145"/>
      <c r="J72" s="146">
        <f>J307</f>
        <v>0</v>
      </c>
      <c r="K72" s="143"/>
      <c r="L72" s="147"/>
    </row>
    <row r="73" spans="2:12" s="10" customFormat="1" ht="19.95" hidden="1" customHeight="1">
      <c r="B73" s="142"/>
      <c r="C73" s="143"/>
      <c r="D73" s="144" t="s">
        <v>134</v>
      </c>
      <c r="E73" s="145"/>
      <c r="F73" s="145"/>
      <c r="G73" s="145"/>
      <c r="H73" s="145"/>
      <c r="I73" s="145"/>
      <c r="J73" s="146">
        <f>J319</f>
        <v>0</v>
      </c>
      <c r="K73" s="143"/>
      <c r="L73" s="147"/>
    </row>
    <row r="74" spans="2:12" s="10" customFormat="1" ht="19.95" hidden="1" customHeight="1">
      <c r="B74" s="142"/>
      <c r="C74" s="143"/>
      <c r="D74" s="144" t="s">
        <v>135</v>
      </c>
      <c r="E74" s="145"/>
      <c r="F74" s="145"/>
      <c r="G74" s="145"/>
      <c r="H74" s="145"/>
      <c r="I74" s="145"/>
      <c r="J74" s="146">
        <f>J414</f>
        <v>0</v>
      </c>
      <c r="K74" s="143"/>
      <c r="L74" s="147"/>
    </row>
    <row r="75" spans="2:12" s="10" customFormat="1" ht="19.95" hidden="1" customHeight="1">
      <c r="B75" s="142"/>
      <c r="C75" s="143"/>
      <c r="D75" s="144" t="s">
        <v>136</v>
      </c>
      <c r="E75" s="145"/>
      <c r="F75" s="145"/>
      <c r="G75" s="145"/>
      <c r="H75" s="145"/>
      <c r="I75" s="145"/>
      <c r="J75" s="146">
        <f>J437</f>
        <v>0</v>
      </c>
      <c r="K75" s="143"/>
      <c r="L75" s="147"/>
    </row>
    <row r="76" spans="2:12" s="10" customFormat="1" ht="19.95" hidden="1" customHeight="1">
      <c r="B76" s="142"/>
      <c r="C76" s="143"/>
      <c r="D76" s="144" t="s">
        <v>137</v>
      </c>
      <c r="E76" s="145"/>
      <c r="F76" s="145"/>
      <c r="G76" s="145"/>
      <c r="H76" s="145"/>
      <c r="I76" s="145"/>
      <c r="J76" s="146">
        <f>J453</f>
        <v>0</v>
      </c>
      <c r="K76" s="143"/>
      <c r="L76" s="147"/>
    </row>
    <row r="77" spans="2:12" s="10" customFormat="1" ht="19.95" hidden="1" customHeight="1">
      <c r="B77" s="142"/>
      <c r="C77" s="143"/>
      <c r="D77" s="144" t="s">
        <v>138</v>
      </c>
      <c r="E77" s="145"/>
      <c r="F77" s="145"/>
      <c r="G77" s="145"/>
      <c r="H77" s="145"/>
      <c r="I77" s="145"/>
      <c r="J77" s="146">
        <f>J509</f>
        <v>0</v>
      </c>
      <c r="K77" s="143"/>
      <c r="L77" s="147"/>
    </row>
    <row r="78" spans="2:12" s="10" customFormat="1" ht="19.95" hidden="1" customHeight="1">
      <c r="B78" s="142"/>
      <c r="C78" s="143"/>
      <c r="D78" s="144" t="s">
        <v>139</v>
      </c>
      <c r="E78" s="145"/>
      <c r="F78" s="145"/>
      <c r="G78" s="145"/>
      <c r="H78" s="145"/>
      <c r="I78" s="145"/>
      <c r="J78" s="146">
        <f>J521</f>
        <v>0</v>
      </c>
      <c r="K78" s="143"/>
      <c r="L78" s="147"/>
    </row>
    <row r="79" spans="2:12" s="10" customFormat="1" ht="19.95" hidden="1" customHeight="1">
      <c r="B79" s="142"/>
      <c r="C79" s="143"/>
      <c r="D79" s="144" t="s">
        <v>140</v>
      </c>
      <c r="E79" s="145"/>
      <c r="F79" s="145"/>
      <c r="G79" s="145"/>
      <c r="H79" s="145"/>
      <c r="I79" s="145"/>
      <c r="J79" s="146">
        <f>J560</f>
        <v>0</v>
      </c>
      <c r="K79" s="143"/>
      <c r="L79" s="147"/>
    </row>
    <row r="80" spans="2:12" s="10" customFormat="1" ht="19.95" hidden="1" customHeight="1">
      <c r="B80" s="142"/>
      <c r="C80" s="143"/>
      <c r="D80" s="144" t="s">
        <v>141</v>
      </c>
      <c r="E80" s="145"/>
      <c r="F80" s="145"/>
      <c r="G80" s="145"/>
      <c r="H80" s="145"/>
      <c r="I80" s="145"/>
      <c r="J80" s="146">
        <f>J583</f>
        <v>0</v>
      </c>
      <c r="K80" s="143"/>
      <c r="L80" s="147"/>
    </row>
    <row r="81" spans="1:31" s="2" customFormat="1" ht="21.75" hidden="1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6.9" hidden="1" customHeight="1">
      <c r="A82" s="35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ht="10.199999999999999" hidden="1"/>
    <row r="84" spans="1:31" ht="10.199999999999999" hidden="1"/>
    <row r="85" spans="1:31" ht="10.199999999999999" hidden="1"/>
    <row r="86" spans="1:31" s="2" customFormat="1" ht="6.9" customHeight="1">
      <c r="A86" s="35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24.9" customHeight="1">
      <c r="A87" s="35"/>
      <c r="B87" s="36"/>
      <c r="C87" s="24" t="s">
        <v>142</v>
      </c>
      <c r="D87" s="37"/>
      <c r="E87" s="37"/>
      <c r="F87" s="37"/>
      <c r="G87" s="37"/>
      <c r="H87" s="37"/>
      <c r="I87" s="37"/>
      <c r="J87" s="37"/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30" t="s">
        <v>16</v>
      </c>
      <c r="D89" s="37"/>
      <c r="E89" s="37"/>
      <c r="F89" s="37"/>
      <c r="G89" s="37"/>
      <c r="H89" s="37"/>
      <c r="I89" s="37"/>
      <c r="J89" s="37"/>
      <c r="K89" s="37"/>
      <c r="L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4.4" customHeight="1">
      <c r="A90" s="35"/>
      <c r="B90" s="36"/>
      <c r="C90" s="37"/>
      <c r="D90" s="37"/>
      <c r="E90" s="320" t="str">
        <f>E7</f>
        <v>Provizorní MŠ Česká Třebová - Lhotka</v>
      </c>
      <c r="F90" s="321"/>
      <c r="G90" s="321"/>
      <c r="H90" s="321"/>
      <c r="I90" s="37"/>
      <c r="J90" s="37"/>
      <c r="K90" s="37"/>
      <c r="L90" s="108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112</v>
      </c>
      <c r="D91" s="37"/>
      <c r="E91" s="37"/>
      <c r="F91" s="37"/>
      <c r="G91" s="37"/>
      <c r="H91" s="37"/>
      <c r="I91" s="37"/>
      <c r="J91" s="37"/>
      <c r="K91" s="37"/>
      <c r="L91" s="108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4.4" customHeight="1">
      <c r="A92" s="35"/>
      <c r="B92" s="36"/>
      <c r="C92" s="37"/>
      <c r="D92" s="37"/>
      <c r="E92" s="292" t="str">
        <f>E9</f>
        <v>SO01 - Stavební úpravy budovy</v>
      </c>
      <c r="F92" s="322"/>
      <c r="G92" s="322"/>
      <c r="H92" s="322"/>
      <c r="I92" s="37"/>
      <c r="J92" s="37"/>
      <c r="K92" s="37"/>
      <c r="L92" s="108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08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2" customHeight="1">
      <c r="A94" s="35"/>
      <c r="B94" s="36"/>
      <c r="C94" s="30" t="s">
        <v>21</v>
      </c>
      <c r="D94" s="37"/>
      <c r="E94" s="37"/>
      <c r="F94" s="28" t="str">
        <f>F12</f>
        <v>Česká Třebová</v>
      </c>
      <c r="G94" s="37"/>
      <c r="H94" s="37"/>
      <c r="I94" s="30" t="s">
        <v>23</v>
      </c>
      <c r="J94" s="60" t="str">
        <f>IF(J12="","",J12)</f>
        <v>10. 8. 2020</v>
      </c>
      <c r="K94" s="37"/>
      <c r="L94" s="108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6.9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08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40.799999999999997" customHeight="1">
      <c r="A96" s="35"/>
      <c r="B96" s="36"/>
      <c r="C96" s="30" t="s">
        <v>25</v>
      </c>
      <c r="D96" s="37"/>
      <c r="E96" s="37"/>
      <c r="F96" s="28" t="str">
        <f>E15</f>
        <v>Město Česká Třebová</v>
      </c>
      <c r="G96" s="37"/>
      <c r="H96" s="37"/>
      <c r="I96" s="30" t="s">
        <v>32</v>
      </c>
      <c r="J96" s="33" t="str">
        <f>E21</f>
        <v>Projekce Žižkov s.r.o. Ústí nad Orlicí</v>
      </c>
      <c r="K96" s="37"/>
      <c r="L96" s="108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5.6" customHeight="1">
      <c r="A97" s="35"/>
      <c r="B97" s="36"/>
      <c r="C97" s="30" t="s">
        <v>30</v>
      </c>
      <c r="D97" s="37"/>
      <c r="E97" s="37"/>
      <c r="F97" s="28" t="str">
        <f>IF(E18="","",E18)</f>
        <v>Vyplň údaj</v>
      </c>
      <c r="G97" s="37"/>
      <c r="H97" s="37"/>
      <c r="I97" s="30" t="s">
        <v>37</v>
      </c>
      <c r="J97" s="33" t="str">
        <f>E24</f>
        <v>ing. Vladimír Ent</v>
      </c>
      <c r="K97" s="37"/>
      <c r="L97" s="108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0.3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108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11" customFormat="1" ht="29.25" customHeight="1">
      <c r="A99" s="148"/>
      <c r="B99" s="149"/>
      <c r="C99" s="150" t="s">
        <v>143</v>
      </c>
      <c r="D99" s="151" t="s">
        <v>60</v>
      </c>
      <c r="E99" s="151" t="s">
        <v>56</v>
      </c>
      <c r="F99" s="151" t="s">
        <v>57</v>
      </c>
      <c r="G99" s="151" t="s">
        <v>144</v>
      </c>
      <c r="H99" s="151" t="s">
        <v>145</v>
      </c>
      <c r="I99" s="151" t="s">
        <v>146</v>
      </c>
      <c r="J99" s="152" t="s">
        <v>119</v>
      </c>
      <c r="K99" s="153" t="s">
        <v>147</v>
      </c>
      <c r="L99" s="154"/>
      <c r="M99" s="69" t="s">
        <v>19</v>
      </c>
      <c r="N99" s="70" t="s">
        <v>45</v>
      </c>
      <c r="O99" s="70" t="s">
        <v>148</v>
      </c>
      <c r="P99" s="70" t="s">
        <v>149</v>
      </c>
      <c r="Q99" s="70" t="s">
        <v>150</v>
      </c>
      <c r="R99" s="70" t="s">
        <v>151</v>
      </c>
      <c r="S99" s="70" t="s">
        <v>152</v>
      </c>
      <c r="T99" s="71" t="s">
        <v>153</v>
      </c>
      <c r="U99" s="148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</row>
    <row r="100" spans="1:65" s="2" customFormat="1" ht="22.8" customHeight="1">
      <c r="A100" s="35"/>
      <c r="B100" s="36"/>
      <c r="C100" s="76" t="s">
        <v>154</v>
      </c>
      <c r="D100" s="37"/>
      <c r="E100" s="37"/>
      <c r="F100" s="37"/>
      <c r="G100" s="37"/>
      <c r="H100" s="37"/>
      <c r="I100" s="37"/>
      <c r="J100" s="155">
        <f>BK100</f>
        <v>0</v>
      </c>
      <c r="K100" s="37"/>
      <c r="L100" s="40"/>
      <c r="M100" s="72"/>
      <c r="N100" s="156"/>
      <c r="O100" s="73"/>
      <c r="P100" s="157">
        <f>P101+P257</f>
        <v>0</v>
      </c>
      <c r="Q100" s="73"/>
      <c r="R100" s="157">
        <f>R101+R257</f>
        <v>31.40016258</v>
      </c>
      <c r="S100" s="73"/>
      <c r="T100" s="158">
        <f>T101+T257</f>
        <v>41.823033650000013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74</v>
      </c>
      <c r="AU100" s="18" t="s">
        <v>120</v>
      </c>
      <c r="BK100" s="159">
        <f>BK101+BK257</f>
        <v>0</v>
      </c>
    </row>
    <row r="101" spans="1:65" s="12" customFormat="1" ht="25.95" customHeight="1">
      <c r="B101" s="160"/>
      <c r="C101" s="161"/>
      <c r="D101" s="162" t="s">
        <v>74</v>
      </c>
      <c r="E101" s="163" t="s">
        <v>155</v>
      </c>
      <c r="F101" s="163" t="s">
        <v>156</v>
      </c>
      <c r="G101" s="161"/>
      <c r="H101" s="161"/>
      <c r="I101" s="164"/>
      <c r="J101" s="165">
        <f>BK101</f>
        <v>0</v>
      </c>
      <c r="K101" s="161"/>
      <c r="L101" s="166"/>
      <c r="M101" s="167"/>
      <c r="N101" s="168"/>
      <c r="O101" s="168"/>
      <c r="P101" s="169">
        <f>P102+P112+P117+P171+P239+P254</f>
        <v>0</v>
      </c>
      <c r="Q101" s="168"/>
      <c r="R101" s="169">
        <f>R102+R112+R117+R171+R239+R254</f>
        <v>20.850781970000003</v>
      </c>
      <c r="S101" s="168"/>
      <c r="T101" s="170">
        <f>T102+T112+T117+T171+T239+T254</f>
        <v>39.73638600000001</v>
      </c>
      <c r="AR101" s="171" t="s">
        <v>83</v>
      </c>
      <c r="AT101" s="172" t="s">
        <v>74</v>
      </c>
      <c r="AU101" s="172" t="s">
        <v>75</v>
      </c>
      <c r="AY101" s="171" t="s">
        <v>157</v>
      </c>
      <c r="BK101" s="173">
        <f>BK102+BK112+BK117+BK171+BK239+BK254</f>
        <v>0</v>
      </c>
    </row>
    <row r="102" spans="1:65" s="12" customFormat="1" ht="22.8" customHeight="1">
      <c r="B102" s="160"/>
      <c r="C102" s="161"/>
      <c r="D102" s="162" t="s">
        <v>74</v>
      </c>
      <c r="E102" s="174" t="s">
        <v>95</v>
      </c>
      <c r="F102" s="174" t="s">
        <v>158</v>
      </c>
      <c r="G102" s="161"/>
      <c r="H102" s="161"/>
      <c r="I102" s="164"/>
      <c r="J102" s="175">
        <f>BK102</f>
        <v>0</v>
      </c>
      <c r="K102" s="161"/>
      <c r="L102" s="166"/>
      <c r="M102" s="167"/>
      <c r="N102" s="168"/>
      <c r="O102" s="168"/>
      <c r="P102" s="169">
        <f>SUM(P103:P111)</f>
        <v>0</v>
      </c>
      <c r="Q102" s="168"/>
      <c r="R102" s="169">
        <f>SUM(R103:R111)</f>
        <v>0.56562171999999999</v>
      </c>
      <c r="S102" s="168"/>
      <c r="T102" s="170">
        <f>SUM(T103:T111)</f>
        <v>0</v>
      </c>
      <c r="AR102" s="171" t="s">
        <v>83</v>
      </c>
      <c r="AT102" s="172" t="s">
        <v>74</v>
      </c>
      <c r="AU102" s="172" t="s">
        <v>83</v>
      </c>
      <c r="AY102" s="171" t="s">
        <v>157</v>
      </c>
      <c r="BK102" s="173">
        <f>SUM(BK103:BK111)</f>
        <v>0</v>
      </c>
    </row>
    <row r="103" spans="1:65" s="2" customFormat="1" ht="13.8" customHeight="1">
      <c r="A103" s="35"/>
      <c r="B103" s="36"/>
      <c r="C103" s="176" t="s">
        <v>83</v>
      </c>
      <c r="D103" s="176" t="s">
        <v>159</v>
      </c>
      <c r="E103" s="177" t="s">
        <v>160</v>
      </c>
      <c r="F103" s="178" t="s">
        <v>161</v>
      </c>
      <c r="G103" s="179" t="s">
        <v>162</v>
      </c>
      <c r="H103" s="180">
        <v>0.126</v>
      </c>
      <c r="I103" s="181"/>
      <c r="J103" s="182">
        <f>ROUND(I103*H103,2)</f>
        <v>0</v>
      </c>
      <c r="K103" s="183"/>
      <c r="L103" s="40"/>
      <c r="M103" s="184" t="s">
        <v>19</v>
      </c>
      <c r="N103" s="185" t="s">
        <v>46</v>
      </c>
      <c r="O103" s="65"/>
      <c r="P103" s="186">
        <f>O103*H103</f>
        <v>0</v>
      </c>
      <c r="Q103" s="186">
        <v>1.94302</v>
      </c>
      <c r="R103" s="186">
        <f>Q103*H103</f>
        <v>0.24482051999999999</v>
      </c>
      <c r="S103" s="186">
        <v>0</v>
      </c>
      <c r="T103" s="187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8" t="s">
        <v>163</v>
      </c>
      <c r="AT103" s="188" t="s">
        <v>159</v>
      </c>
      <c r="AU103" s="188" t="s">
        <v>85</v>
      </c>
      <c r="AY103" s="18" t="s">
        <v>157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8" t="s">
        <v>83</v>
      </c>
      <c r="BK103" s="189">
        <f>ROUND(I103*H103,2)</f>
        <v>0</v>
      </c>
      <c r="BL103" s="18" t="s">
        <v>163</v>
      </c>
      <c r="BM103" s="188" t="s">
        <v>164</v>
      </c>
    </row>
    <row r="104" spans="1:65" s="2" customFormat="1" ht="10.199999999999999">
      <c r="A104" s="35"/>
      <c r="B104" s="36"/>
      <c r="C104" s="37"/>
      <c r="D104" s="190" t="s">
        <v>165</v>
      </c>
      <c r="E104" s="37"/>
      <c r="F104" s="191" t="s">
        <v>166</v>
      </c>
      <c r="G104" s="37"/>
      <c r="H104" s="37"/>
      <c r="I104" s="192"/>
      <c r="J104" s="37"/>
      <c r="K104" s="37"/>
      <c r="L104" s="40"/>
      <c r="M104" s="193"/>
      <c r="N104" s="19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165</v>
      </c>
      <c r="AU104" s="18" t="s">
        <v>85</v>
      </c>
    </row>
    <row r="105" spans="1:65" s="13" customFormat="1" ht="10.199999999999999">
      <c r="B105" s="195"/>
      <c r="C105" s="196"/>
      <c r="D105" s="190" t="s">
        <v>167</v>
      </c>
      <c r="E105" s="197" t="s">
        <v>19</v>
      </c>
      <c r="F105" s="198" t="s">
        <v>168</v>
      </c>
      <c r="G105" s="196"/>
      <c r="H105" s="199">
        <v>0.126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167</v>
      </c>
      <c r="AU105" s="205" t="s">
        <v>85</v>
      </c>
      <c r="AV105" s="13" t="s">
        <v>85</v>
      </c>
      <c r="AW105" s="13" t="s">
        <v>36</v>
      </c>
      <c r="AX105" s="13" t="s">
        <v>83</v>
      </c>
      <c r="AY105" s="205" t="s">
        <v>157</v>
      </c>
    </row>
    <row r="106" spans="1:65" s="2" customFormat="1" ht="22.2" customHeight="1">
      <c r="A106" s="35"/>
      <c r="B106" s="36"/>
      <c r="C106" s="176" t="s">
        <v>85</v>
      </c>
      <c r="D106" s="176" t="s">
        <v>159</v>
      </c>
      <c r="E106" s="177" t="s">
        <v>169</v>
      </c>
      <c r="F106" s="178" t="s">
        <v>170</v>
      </c>
      <c r="G106" s="179" t="s">
        <v>171</v>
      </c>
      <c r="H106" s="180">
        <v>0.157</v>
      </c>
      <c r="I106" s="181"/>
      <c r="J106" s="182">
        <f>ROUND(I106*H106,2)</f>
        <v>0</v>
      </c>
      <c r="K106" s="183"/>
      <c r="L106" s="40"/>
      <c r="M106" s="184" t="s">
        <v>19</v>
      </c>
      <c r="N106" s="185" t="s">
        <v>46</v>
      </c>
      <c r="O106" s="65"/>
      <c r="P106" s="186">
        <f>O106*H106</f>
        <v>0</v>
      </c>
      <c r="Q106" s="186">
        <v>1.0900000000000001</v>
      </c>
      <c r="R106" s="186">
        <f>Q106*H106</f>
        <v>0.17113</v>
      </c>
      <c r="S106" s="186">
        <v>0</v>
      </c>
      <c r="T106" s="18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8" t="s">
        <v>163</v>
      </c>
      <c r="AT106" s="188" t="s">
        <v>159</v>
      </c>
      <c r="AU106" s="188" t="s">
        <v>85</v>
      </c>
      <c r="AY106" s="18" t="s">
        <v>157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8" t="s">
        <v>83</v>
      </c>
      <c r="BK106" s="189">
        <f>ROUND(I106*H106,2)</f>
        <v>0</v>
      </c>
      <c r="BL106" s="18" t="s">
        <v>163</v>
      </c>
      <c r="BM106" s="188" t="s">
        <v>172</v>
      </c>
    </row>
    <row r="107" spans="1:65" s="2" customFormat="1" ht="19.2">
      <c r="A107" s="35"/>
      <c r="B107" s="36"/>
      <c r="C107" s="37"/>
      <c r="D107" s="190" t="s">
        <v>165</v>
      </c>
      <c r="E107" s="37"/>
      <c r="F107" s="191" t="s">
        <v>173</v>
      </c>
      <c r="G107" s="37"/>
      <c r="H107" s="37"/>
      <c r="I107" s="192"/>
      <c r="J107" s="37"/>
      <c r="K107" s="37"/>
      <c r="L107" s="40"/>
      <c r="M107" s="193"/>
      <c r="N107" s="19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165</v>
      </c>
      <c r="AU107" s="18" t="s">
        <v>85</v>
      </c>
    </row>
    <row r="108" spans="1:65" s="13" customFormat="1" ht="10.199999999999999">
      <c r="B108" s="195"/>
      <c r="C108" s="196"/>
      <c r="D108" s="190" t="s">
        <v>167</v>
      </c>
      <c r="E108" s="197" t="s">
        <v>19</v>
      </c>
      <c r="F108" s="198" t="s">
        <v>174</v>
      </c>
      <c r="G108" s="196"/>
      <c r="H108" s="199">
        <v>0.157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167</v>
      </c>
      <c r="AU108" s="205" t="s">
        <v>85</v>
      </c>
      <c r="AV108" s="13" t="s">
        <v>85</v>
      </c>
      <c r="AW108" s="13" t="s">
        <v>36</v>
      </c>
      <c r="AX108" s="13" t="s">
        <v>83</v>
      </c>
      <c r="AY108" s="205" t="s">
        <v>157</v>
      </c>
    </row>
    <row r="109" spans="1:65" s="2" customFormat="1" ht="22.2" customHeight="1">
      <c r="A109" s="35"/>
      <c r="B109" s="36"/>
      <c r="C109" s="176" t="s">
        <v>95</v>
      </c>
      <c r="D109" s="176" t="s">
        <v>159</v>
      </c>
      <c r="E109" s="177" t="s">
        <v>175</v>
      </c>
      <c r="F109" s="178" t="s">
        <v>176</v>
      </c>
      <c r="G109" s="179" t="s">
        <v>177</v>
      </c>
      <c r="H109" s="180">
        <v>0.84</v>
      </c>
      <c r="I109" s="181"/>
      <c r="J109" s="182">
        <f>ROUND(I109*H109,2)</f>
        <v>0</v>
      </c>
      <c r="K109" s="183"/>
      <c r="L109" s="40"/>
      <c r="M109" s="184" t="s">
        <v>19</v>
      </c>
      <c r="N109" s="185" t="s">
        <v>46</v>
      </c>
      <c r="O109" s="65"/>
      <c r="P109" s="186">
        <f>O109*H109</f>
        <v>0</v>
      </c>
      <c r="Q109" s="186">
        <v>0.17818000000000001</v>
      </c>
      <c r="R109" s="186">
        <f>Q109*H109</f>
        <v>0.1496712</v>
      </c>
      <c r="S109" s="186">
        <v>0</v>
      </c>
      <c r="T109" s="187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8" t="s">
        <v>163</v>
      </c>
      <c r="AT109" s="188" t="s">
        <v>159</v>
      </c>
      <c r="AU109" s="188" t="s">
        <v>85</v>
      </c>
      <c r="AY109" s="18" t="s">
        <v>157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8" t="s">
        <v>83</v>
      </c>
      <c r="BK109" s="189">
        <f>ROUND(I109*H109,2)</f>
        <v>0</v>
      </c>
      <c r="BL109" s="18" t="s">
        <v>163</v>
      </c>
      <c r="BM109" s="188" t="s">
        <v>178</v>
      </c>
    </row>
    <row r="110" spans="1:65" s="2" customFormat="1" ht="19.2">
      <c r="A110" s="35"/>
      <c r="B110" s="36"/>
      <c r="C110" s="37"/>
      <c r="D110" s="190" t="s">
        <v>165</v>
      </c>
      <c r="E110" s="37"/>
      <c r="F110" s="191" t="s">
        <v>179</v>
      </c>
      <c r="G110" s="37"/>
      <c r="H110" s="37"/>
      <c r="I110" s="192"/>
      <c r="J110" s="37"/>
      <c r="K110" s="37"/>
      <c r="L110" s="40"/>
      <c r="M110" s="193"/>
      <c r="N110" s="19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165</v>
      </c>
      <c r="AU110" s="18" t="s">
        <v>85</v>
      </c>
    </row>
    <row r="111" spans="1:65" s="13" customFormat="1" ht="10.199999999999999">
      <c r="B111" s="195"/>
      <c r="C111" s="196"/>
      <c r="D111" s="190" t="s">
        <v>167</v>
      </c>
      <c r="E111" s="197" t="s">
        <v>19</v>
      </c>
      <c r="F111" s="198" t="s">
        <v>180</v>
      </c>
      <c r="G111" s="196"/>
      <c r="H111" s="199">
        <v>0.84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167</v>
      </c>
      <c r="AU111" s="205" t="s">
        <v>85</v>
      </c>
      <c r="AV111" s="13" t="s">
        <v>85</v>
      </c>
      <c r="AW111" s="13" t="s">
        <v>36</v>
      </c>
      <c r="AX111" s="13" t="s">
        <v>83</v>
      </c>
      <c r="AY111" s="205" t="s">
        <v>157</v>
      </c>
    </row>
    <row r="112" spans="1:65" s="12" customFormat="1" ht="22.8" customHeight="1">
      <c r="B112" s="160"/>
      <c r="C112" s="161"/>
      <c r="D112" s="162" t="s">
        <v>74</v>
      </c>
      <c r="E112" s="174" t="s">
        <v>163</v>
      </c>
      <c r="F112" s="174" t="s">
        <v>181</v>
      </c>
      <c r="G112" s="161"/>
      <c r="H112" s="161"/>
      <c r="I112" s="164"/>
      <c r="J112" s="175">
        <f>BK112</f>
        <v>0</v>
      </c>
      <c r="K112" s="161"/>
      <c r="L112" s="166"/>
      <c r="M112" s="167"/>
      <c r="N112" s="168"/>
      <c r="O112" s="168"/>
      <c r="P112" s="169">
        <f>SUM(P113:P116)</f>
        <v>0</v>
      </c>
      <c r="Q112" s="168"/>
      <c r="R112" s="169">
        <f>SUM(R113:R116)</f>
        <v>1.3991800000000001</v>
      </c>
      <c r="S112" s="168"/>
      <c r="T112" s="170">
        <f>SUM(T113:T116)</f>
        <v>0</v>
      </c>
      <c r="AR112" s="171" t="s">
        <v>83</v>
      </c>
      <c r="AT112" s="172" t="s">
        <v>74</v>
      </c>
      <c r="AU112" s="172" t="s">
        <v>83</v>
      </c>
      <c r="AY112" s="171" t="s">
        <v>157</v>
      </c>
      <c r="BK112" s="173">
        <f>SUM(BK113:BK116)</f>
        <v>0</v>
      </c>
    </row>
    <row r="113" spans="1:65" s="2" customFormat="1" ht="13.8" customHeight="1">
      <c r="A113" s="35"/>
      <c r="B113" s="36"/>
      <c r="C113" s="176" t="s">
        <v>163</v>
      </c>
      <c r="D113" s="176" t="s">
        <v>159</v>
      </c>
      <c r="E113" s="177" t="s">
        <v>182</v>
      </c>
      <c r="F113" s="178" t="s">
        <v>183</v>
      </c>
      <c r="G113" s="179" t="s">
        <v>162</v>
      </c>
      <c r="H113" s="180">
        <v>0.5</v>
      </c>
      <c r="I113" s="181"/>
      <c r="J113" s="182">
        <f>ROUND(I113*H113,2)</f>
        <v>0</v>
      </c>
      <c r="K113" s="183"/>
      <c r="L113" s="40"/>
      <c r="M113" s="184" t="s">
        <v>19</v>
      </c>
      <c r="N113" s="185" t="s">
        <v>46</v>
      </c>
      <c r="O113" s="65"/>
      <c r="P113" s="186">
        <f>O113*H113</f>
        <v>0</v>
      </c>
      <c r="Q113" s="186">
        <v>2.3427600000000002</v>
      </c>
      <c r="R113" s="186">
        <f>Q113*H113</f>
        <v>1.1713800000000001</v>
      </c>
      <c r="S113" s="186">
        <v>0</v>
      </c>
      <c r="T113" s="187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8" t="s">
        <v>163</v>
      </c>
      <c r="AT113" s="188" t="s">
        <v>159</v>
      </c>
      <c r="AU113" s="188" t="s">
        <v>85</v>
      </c>
      <c r="AY113" s="18" t="s">
        <v>157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8" t="s">
        <v>83</v>
      </c>
      <c r="BK113" s="189">
        <f>ROUND(I113*H113,2)</f>
        <v>0</v>
      </c>
      <c r="BL113" s="18" t="s">
        <v>163</v>
      </c>
      <c r="BM113" s="188" t="s">
        <v>184</v>
      </c>
    </row>
    <row r="114" spans="1:65" s="2" customFormat="1" ht="28.8">
      <c r="A114" s="35"/>
      <c r="B114" s="36"/>
      <c r="C114" s="37"/>
      <c r="D114" s="190" t="s">
        <v>165</v>
      </c>
      <c r="E114" s="37"/>
      <c r="F114" s="191" t="s">
        <v>185</v>
      </c>
      <c r="G114" s="37"/>
      <c r="H114" s="37"/>
      <c r="I114" s="192"/>
      <c r="J114" s="37"/>
      <c r="K114" s="37"/>
      <c r="L114" s="40"/>
      <c r="M114" s="193"/>
      <c r="N114" s="19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165</v>
      </c>
      <c r="AU114" s="18" t="s">
        <v>85</v>
      </c>
    </row>
    <row r="115" spans="1:65" s="2" customFormat="1" ht="13.8" customHeight="1">
      <c r="A115" s="35"/>
      <c r="B115" s="36"/>
      <c r="C115" s="176" t="s">
        <v>186</v>
      </c>
      <c r="D115" s="176" t="s">
        <v>159</v>
      </c>
      <c r="E115" s="177" t="s">
        <v>187</v>
      </c>
      <c r="F115" s="178" t="s">
        <v>188</v>
      </c>
      <c r="G115" s="179" t="s">
        <v>189</v>
      </c>
      <c r="H115" s="180">
        <v>10</v>
      </c>
      <c r="I115" s="181"/>
      <c r="J115" s="182">
        <f>ROUND(I115*H115,2)</f>
        <v>0</v>
      </c>
      <c r="K115" s="183"/>
      <c r="L115" s="40"/>
      <c r="M115" s="184" t="s">
        <v>19</v>
      </c>
      <c r="N115" s="185" t="s">
        <v>46</v>
      </c>
      <c r="O115" s="65"/>
      <c r="P115" s="186">
        <f>O115*H115</f>
        <v>0</v>
      </c>
      <c r="Q115" s="186">
        <v>2.2780000000000002E-2</v>
      </c>
      <c r="R115" s="186">
        <f>Q115*H115</f>
        <v>0.2278</v>
      </c>
      <c r="S115" s="186">
        <v>0</v>
      </c>
      <c r="T115" s="187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8" t="s">
        <v>163</v>
      </c>
      <c r="AT115" s="188" t="s">
        <v>159</v>
      </c>
      <c r="AU115" s="188" t="s">
        <v>85</v>
      </c>
      <c r="AY115" s="18" t="s">
        <v>157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8" t="s">
        <v>83</v>
      </c>
      <c r="BK115" s="189">
        <f>ROUND(I115*H115,2)</f>
        <v>0</v>
      </c>
      <c r="BL115" s="18" t="s">
        <v>163</v>
      </c>
      <c r="BM115" s="188" t="s">
        <v>190</v>
      </c>
    </row>
    <row r="116" spans="1:65" s="2" customFormat="1" ht="19.2">
      <c r="A116" s="35"/>
      <c r="B116" s="36"/>
      <c r="C116" s="37"/>
      <c r="D116" s="190" t="s">
        <v>165</v>
      </c>
      <c r="E116" s="37"/>
      <c r="F116" s="191" t="s">
        <v>191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165</v>
      </c>
      <c r="AU116" s="18" t="s">
        <v>85</v>
      </c>
    </row>
    <row r="117" spans="1:65" s="12" customFormat="1" ht="22.8" customHeight="1">
      <c r="B117" s="160"/>
      <c r="C117" s="161"/>
      <c r="D117" s="162" t="s">
        <v>74</v>
      </c>
      <c r="E117" s="174" t="s">
        <v>192</v>
      </c>
      <c r="F117" s="174" t="s">
        <v>193</v>
      </c>
      <c r="G117" s="161"/>
      <c r="H117" s="161"/>
      <c r="I117" s="164"/>
      <c r="J117" s="175">
        <f>BK117</f>
        <v>0</v>
      </c>
      <c r="K117" s="161"/>
      <c r="L117" s="166"/>
      <c r="M117" s="167"/>
      <c r="N117" s="168"/>
      <c r="O117" s="168"/>
      <c r="P117" s="169">
        <f>SUM(P118:P170)</f>
        <v>0</v>
      </c>
      <c r="Q117" s="168"/>
      <c r="R117" s="169">
        <f>SUM(R118:R170)</f>
        <v>18.861777450000002</v>
      </c>
      <c r="S117" s="168"/>
      <c r="T117" s="170">
        <f>SUM(T118:T170)</f>
        <v>0</v>
      </c>
      <c r="AR117" s="171" t="s">
        <v>83</v>
      </c>
      <c r="AT117" s="172" t="s">
        <v>74</v>
      </c>
      <c r="AU117" s="172" t="s">
        <v>83</v>
      </c>
      <c r="AY117" s="171" t="s">
        <v>157</v>
      </c>
      <c r="BK117" s="173">
        <f>SUM(BK118:BK170)</f>
        <v>0</v>
      </c>
    </row>
    <row r="118" spans="1:65" s="2" customFormat="1" ht="22.2" customHeight="1">
      <c r="A118" s="35"/>
      <c r="B118" s="36"/>
      <c r="C118" s="176" t="s">
        <v>192</v>
      </c>
      <c r="D118" s="176" t="s">
        <v>159</v>
      </c>
      <c r="E118" s="177" t="s">
        <v>194</v>
      </c>
      <c r="F118" s="178" t="s">
        <v>195</v>
      </c>
      <c r="G118" s="179" t="s">
        <v>177</v>
      </c>
      <c r="H118" s="180">
        <v>454.75</v>
      </c>
      <c r="I118" s="181"/>
      <c r="J118" s="182">
        <f>ROUND(I118*H118,2)</f>
        <v>0</v>
      </c>
      <c r="K118" s="183"/>
      <c r="L118" s="40"/>
      <c r="M118" s="184" t="s">
        <v>19</v>
      </c>
      <c r="N118" s="185" t="s">
        <v>46</v>
      </c>
      <c r="O118" s="65"/>
      <c r="P118" s="186">
        <f>O118*H118</f>
        <v>0</v>
      </c>
      <c r="Q118" s="186">
        <v>5.7000000000000002E-3</v>
      </c>
      <c r="R118" s="186">
        <f>Q118*H118</f>
        <v>2.5920749999999999</v>
      </c>
      <c r="S118" s="186">
        <v>0</v>
      </c>
      <c r="T118" s="18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8" t="s">
        <v>163</v>
      </c>
      <c r="AT118" s="188" t="s">
        <v>159</v>
      </c>
      <c r="AU118" s="188" t="s">
        <v>85</v>
      </c>
      <c r="AY118" s="18" t="s">
        <v>157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8" t="s">
        <v>83</v>
      </c>
      <c r="BK118" s="189">
        <f>ROUND(I118*H118,2)</f>
        <v>0</v>
      </c>
      <c r="BL118" s="18" t="s">
        <v>163</v>
      </c>
      <c r="BM118" s="188" t="s">
        <v>196</v>
      </c>
    </row>
    <row r="119" spans="1:65" s="2" customFormat="1" ht="28.8">
      <c r="A119" s="35"/>
      <c r="B119" s="36"/>
      <c r="C119" s="37"/>
      <c r="D119" s="190" t="s">
        <v>165</v>
      </c>
      <c r="E119" s="37"/>
      <c r="F119" s="191" t="s">
        <v>197</v>
      </c>
      <c r="G119" s="37"/>
      <c r="H119" s="37"/>
      <c r="I119" s="192"/>
      <c r="J119" s="37"/>
      <c r="K119" s="37"/>
      <c r="L119" s="40"/>
      <c r="M119" s="193"/>
      <c r="N119" s="194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165</v>
      </c>
      <c r="AU119" s="18" t="s">
        <v>85</v>
      </c>
    </row>
    <row r="120" spans="1:65" s="13" customFormat="1" ht="10.199999999999999">
      <c r="B120" s="195"/>
      <c r="C120" s="196"/>
      <c r="D120" s="190" t="s">
        <v>167</v>
      </c>
      <c r="E120" s="197" t="s">
        <v>19</v>
      </c>
      <c r="F120" s="198" t="s">
        <v>198</v>
      </c>
      <c r="G120" s="196"/>
      <c r="H120" s="199">
        <v>209.9</v>
      </c>
      <c r="I120" s="200"/>
      <c r="J120" s="196"/>
      <c r="K120" s="196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167</v>
      </c>
      <c r="AU120" s="205" t="s">
        <v>85</v>
      </c>
      <c r="AV120" s="13" t="s">
        <v>85</v>
      </c>
      <c r="AW120" s="13" t="s">
        <v>36</v>
      </c>
      <c r="AX120" s="13" t="s">
        <v>75</v>
      </c>
      <c r="AY120" s="205" t="s">
        <v>157</v>
      </c>
    </row>
    <row r="121" spans="1:65" s="13" customFormat="1" ht="10.199999999999999">
      <c r="B121" s="195"/>
      <c r="C121" s="196"/>
      <c r="D121" s="190" t="s">
        <v>167</v>
      </c>
      <c r="E121" s="197" t="s">
        <v>19</v>
      </c>
      <c r="F121" s="198" t="s">
        <v>199</v>
      </c>
      <c r="G121" s="196"/>
      <c r="H121" s="199">
        <v>244.85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167</v>
      </c>
      <c r="AU121" s="205" t="s">
        <v>85</v>
      </c>
      <c r="AV121" s="13" t="s">
        <v>85</v>
      </c>
      <c r="AW121" s="13" t="s">
        <v>36</v>
      </c>
      <c r="AX121" s="13" t="s">
        <v>75</v>
      </c>
      <c r="AY121" s="205" t="s">
        <v>157</v>
      </c>
    </row>
    <row r="122" spans="1:65" s="14" customFormat="1" ht="10.199999999999999">
      <c r="B122" s="206"/>
      <c r="C122" s="207"/>
      <c r="D122" s="190" t="s">
        <v>167</v>
      </c>
      <c r="E122" s="208" t="s">
        <v>19</v>
      </c>
      <c r="F122" s="209" t="s">
        <v>200</v>
      </c>
      <c r="G122" s="207"/>
      <c r="H122" s="210">
        <v>454.75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167</v>
      </c>
      <c r="AU122" s="216" t="s">
        <v>85</v>
      </c>
      <c r="AV122" s="14" t="s">
        <v>163</v>
      </c>
      <c r="AW122" s="14" t="s">
        <v>36</v>
      </c>
      <c r="AX122" s="14" t="s">
        <v>83</v>
      </c>
      <c r="AY122" s="216" t="s">
        <v>157</v>
      </c>
    </row>
    <row r="123" spans="1:65" s="2" customFormat="1" ht="22.2" customHeight="1">
      <c r="A123" s="35"/>
      <c r="B123" s="36"/>
      <c r="C123" s="176" t="s">
        <v>201</v>
      </c>
      <c r="D123" s="176" t="s">
        <v>159</v>
      </c>
      <c r="E123" s="177" t="s">
        <v>202</v>
      </c>
      <c r="F123" s="178" t="s">
        <v>203</v>
      </c>
      <c r="G123" s="179" t="s">
        <v>177</v>
      </c>
      <c r="H123" s="180">
        <v>124.271</v>
      </c>
      <c r="I123" s="181"/>
      <c r="J123" s="182">
        <f>ROUND(I123*H123,2)</f>
        <v>0</v>
      </c>
      <c r="K123" s="183"/>
      <c r="L123" s="40"/>
      <c r="M123" s="184" t="s">
        <v>19</v>
      </c>
      <c r="N123" s="185" t="s">
        <v>46</v>
      </c>
      <c r="O123" s="65"/>
      <c r="P123" s="186">
        <f>O123*H123</f>
        <v>0</v>
      </c>
      <c r="Q123" s="186">
        <v>7.3499999999999998E-3</v>
      </c>
      <c r="R123" s="186">
        <f>Q123*H123</f>
        <v>0.91339185000000001</v>
      </c>
      <c r="S123" s="186">
        <v>0</v>
      </c>
      <c r="T123" s="18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8" t="s">
        <v>163</v>
      </c>
      <c r="AT123" s="188" t="s">
        <v>159</v>
      </c>
      <c r="AU123" s="188" t="s">
        <v>85</v>
      </c>
      <c r="AY123" s="18" t="s">
        <v>157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8" t="s">
        <v>83</v>
      </c>
      <c r="BK123" s="189">
        <f>ROUND(I123*H123,2)</f>
        <v>0</v>
      </c>
      <c r="BL123" s="18" t="s">
        <v>163</v>
      </c>
      <c r="BM123" s="188" t="s">
        <v>204</v>
      </c>
    </row>
    <row r="124" spans="1:65" s="2" customFormat="1" ht="19.2">
      <c r="A124" s="35"/>
      <c r="B124" s="36"/>
      <c r="C124" s="37"/>
      <c r="D124" s="190" t="s">
        <v>165</v>
      </c>
      <c r="E124" s="37"/>
      <c r="F124" s="191" t="s">
        <v>205</v>
      </c>
      <c r="G124" s="37"/>
      <c r="H124" s="37"/>
      <c r="I124" s="192"/>
      <c r="J124" s="37"/>
      <c r="K124" s="37"/>
      <c r="L124" s="40"/>
      <c r="M124" s="193"/>
      <c r="N124" s="194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165</v>
      </c>
      <c r="AU124" s="18" t="s">
        <v>85</v>
      </c>
    </row>
    <row r="125" spans="1:65" s="13" customFormat="1" ht="10.199999999999999">
      <c r="B125" s="195"/>
      <c r="C125" s="196"/>
      <c r="D125" s="190" t="s">
        <v>167</v>
      </c>
      <c r="E125" s="197" t="s">
        <v>19</v>
      </c>
      <c r="F125" s="198" t="s">
        <v>92</v>
      </c>
      <c r="G125" s="196"/>
      <c r="H125" s="199">
        <v>124.271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167</v>
      </c>
      <c r="AU125" s="205" t="s">
        <v>85</v>
      </c>
      <c r="AV125" s="13" t="s">
        <v>85</v>
      </c>
      <c r="AW125" s="13" t="s">
        <v>36</v>
      </c>
      <c r="AX125" s="13" t="s">
        <v>83</v>
      </c>
      <c r="AY125" s="205" t="s">
        <v>157</v>
      </c>
    </row>
    <row r="126" spans="1:65" s="2" customFormat="1" ht="22.2" customHeight="1">
      <c r="A126" s="35"/>
      <c r="B126" s="36"/>
      <c r="C126" s="176" t="s">
        <v>206</v>
      </c>
      <c r="D126" s="176" t="s">
        <v>159</v>
      </c>
      <c r="E126" s="177" t="s">
        <v>207</v>
      </c>
      <c r="F126" s="178" t="s">
        <v>208</v>
      </c>
      <c r="G126" s="179" t="s">
        <v>177</v>
      </c>
      <c r="H126" s="180">
        <v>124.271</v>
      </c>
      <c r="I126" s="181"/>
      <c r="J126" s="182">
        <f>ROUND(I126*H126,2)</f>
        <v>0</v>
      </c>
      <c r="K126" s="183"/>
      <c r="L126" s="40"/>
      <c r="M126" s="184" t="s">
        <v>19</v>
      </c>
      <c r="N126" s="185" t="s">
        <v>46</v>
      </c>
      <c r="O126" s="65"/>
      <c r="P126" s="186">
        <f>O126*H126</f>
        <v>0</v>
      </c>
      <c r="Q126" s="186">
        <v>1.54E-2</v>
      </c>
      <c r="R126" s="186">
        <f>Q126*H126</f>
        <v>1.9137734000000002</v>
      </c>
      <c r="S126" s="186">
        <v>0</v>
      </c>
      <c r="T126" s="18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8" t="s">
        <v>163</v>
      </c>
      <c r="AT126" s="188" t="s">
        <v>159</v>
      </c>
      <c r="AU126" s="188" t="s">
        <v>85</v>
      </c>
      <c r="AY126" s="18" t="s">
        <v>157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8" t="s">
        <v>83</v>
      </c>
      <c r="BK126" s="189">
        <f>ROUND(I126*H126,2)</f>
        <v>0</v>
      </c>
      <c r="BL126" s="18" t="s">
        <v>163</v>
      </c>
      <c r="BM126" s="188" t="s">
        <v>209</v>
      </c>
    </row>
    <row r="127" spans="1:65" s="2" customFormat="1" ht="19.2">
      <c r="A127" s="35"/>
      <c r="B127" s="36"/>
      <c r="C127" s="37"/>
      <c r="D127" s="190" t="s">
        <v>165</v>
      </c>
      <c r="E127" s="37"/>
      <c r="F127" s="191" t="s">
        <v>210</v>
      </c>
      <c r="G127" s="37"/>
      <c r="H127" s="37"/>
      <c r="I127" s="192"/>
      <c r="J127" s="37"/>
      <c r="K127" s="37"/>
      <c r="L127" s="40"/>
      <c r="M127" s="193"/>
      <c r="N127" s="19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165</v>
      </c>
      <c r="AU127" s="18" t="s">
        <v>85</v>
      </c>
    </row>
    <row r="128" spans="1:65" s="13" customFormat="1" ht="10.199999999999999">
      <c r="B128" s="195"/>
      <c r="C128" s="196"/>
      <c r="D128" s="190" t="s">
        <v>167</v>
      </c>
      <c r="E128" s="197" t="s">
        <v>19</v>
      </c>
      <c r="F128" s="198" t="s">
        <v>92</v>
      </c>
      <c r="G128" s="196"/>
      <c r="H128" s="199">
        <v>124.271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167</v>
      </c>
      <c r="AU128" s="205" t="s">
        <v>85</v>
      </c>
      <c r="AV128" s="13" t="s">
        <v>85</v>
      </c>
      <c r="AW128" s="13" t="s">
        <v>36</v>
      </c>
      <c r="AX128" s="13" t="s">
        <v>83</v>
      </c>
      <c r="AY128" s="205" t="s">
        <v>157</v>
      </c>
    </row>
    <row r="129" spans="1:65" s="2" customFormat="1" ht="22.2" customHeight="1">
      <c r="A129" s="35"/>
      <c r="B129" s="36"/>
      <c r="C129" s="176" t="s">
        <v>211</v>
      </c>
      <c r="D129" s="176" t="s">
        <v>159</v>
      </c>
      <c r="E129" s="177" t="s">
        <v>212</v>
      </c>
      <c r="F129" s="178" t="s">
        <v>213</v>
      </c>
      <c r="G129" s="179" t="s">
        <v>177</v>
      </c>
      <c r="H129" s="180">
        <v>124.271</v>
      </c>
      <c r="I129" s="181"/>
      <c r="J129" s="182">
        <f>ROUND(I129*H129,2)</f>
        <v>0</v>
      </c>
      <c r="K129" s="183"/>
      <c r="L129" s="40"/>
      <c r="M129" s="184" t="s">
        <v>19</v>
      </c>
      <c r="N129" s="185" t="s">
        <v>46</v>
      </c>
      <c r="O129" s="65"/>
      <c r="P129" s="186">
        <f>O129*H129</f>
        <v>0</v>
      </c>
      <c r="Q129" s="186">
        <v>7.9000000000000008E-3</v>
      </c>
      <c r="R129" s="186">
        <f>Q129*H129</f>
        <v>0.98174090000000014</v>
      </c>
      <c r="S129" s="186">
        <v>0</v>
      </c>
      <c r="T129" s="18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8" t="s">
        <v>163</v>
      </c>
      <c r="AT129" s="188" t="s">
        <v>159</v>
      </c>
      <c r="AU129" s="188" t="s">
        <v>85</v>
      </c>
      <c r="AY129" s="18" t="s">
        <v>157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8" t="s">
        <v>83</v>
      </c>
      <c r="BK129" s="189">
        <f>ROUND(I129*H129,2)</f>
        <v>0</v>
      </c>
      <c r="BL129" s="18" t="s">
        <v>163</v>
      </c>
      <c r="BM129" s="188" t="s">
        <v>214</v>
      </c>
    </row>
    <row r="130" spans="1:65" s="2" customFormat="1" ht="28.8">
      <c r="A130" s="35"/>
      <c r="B130" s="36"/>
      <c r="C130" s="37"/>
      <c r="D130" s="190" t="s">
        <v>165</v>
      </c>
      <c r="E130" s="37"/>
      <c r="F130" s="191" t="s">
        <v>215</v>
      </c>
      <c r="G130" s="37"/>
      <c r="H130" s="37"/>
      <c r="I130" s="192"/>
      <c r="J130" s="37"/>
      <c r="K130" s="37"/>
      <c r="L130" s="40"/>
      <c r="M130" s="193"/>
      <c r="N130" s="194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165</v>
      </c>
      <c r="AU130" s="18" t="s">
        <v>85</v>
      </c>
    </row>
    <row r="131" spans="1:65" s="2" customFormat="1" ht="22.2" customHeight="1">
      <c r="A131" s="35"/>
      <c r="B131" s="36"/>
      <c r="C131" s="176" t="s">
        <v>216</v>
      </c>
      <c r="D131" s="176" t="s">
        <v>159</v>
      </c>
      <c r="E131" s="177" t="s">
        <v>217</v>
      </c>
      <c r="F131" s="178" t="s">
        <v>218</v>
      </c>
      <c r="G131" s="179" t="s">
        <v>177</v>
      </c>
      <c r="H131" s="180">
        <v>865.54899999999998</v>
      </c>
      <c r="I131" s="181"/>
      <c r="J131" s="182">
        <f>ROUND(I131*H131,2)</f>
        <v>0</v>
      </c>
      <c r="K131" s="183"/>
      <c r="L131" s="40"/>
      <c r="M131" s="184" t="s">
        <v>19</v>
      </c>
      <c r="N131" s="185" t="s">
        <v>46</v>
      </c>
      <c r="O131" s="65"/>
      <c r="P131" s="186">
        <f>O131*H131</f>
        <v>0</v>
      </c>
      <c r="Q131" s="186">
        <v>5.7000000000000002E-3</v>
      </c>
      <c r="R131" s="186">
        <f>Q131*H131</f>
        <v>4.9336292999999998</v>
      </c>
      <c r="S131" s="186">
        <v>0</v>
      </c>
      <c r="T131" s="18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8" t="s">
        <v>163</v>
      </c>
      <c r="AT131" s="188" t="s">
        <v>159</v>
      </c>
      <c r="AU131" s="188" t="s">
        <v>85</v>
      </c>
      <c r="AY131" s="18" t="s">
        <v>157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8" t="s">
        <v>83</v>
      </c>
      <c r="BK131" s="189">
        <f>ROUND(I131*H131,2)</f>
        <v>0</v>
      </c>
      <c r="BL131" s="18" t="s">
        <v>163</v>
      </c>
      <c r="BM131" s="188" t="s">
        <v>219</v>
      </c>
    </row>
    <row r="132" spans="1:65" s="2" customFormat="1" ht="28.8">
      <c r="A132" s="35"/>
      <c r="B132" s="36"/>
      <c r="C132" s="37"/>
      <c r="D132" s="190" t="s">
        <v>165</v>
      </c>
      <c r="E132" s="37"/>
      <c r="F132" s="191" t="s">
        <v>220</v>
      </c>
      <c r="G132" s="37"/>
      <c r="H132" s="37"/>
      <c r="I132" s="192"/>
      <c r="J132" s="37"/>
      <c r="K132" s="37"/>
      <c r="L132" s="40"/>
      <c r="M132" s="193"/>
      <c r="N132" s="194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165</v>
      </c>
      <c r="AU132" s="18" t="s">
        <v>85</v>
      </c>
    </row>
    <row r="133" spans="1:65" s="13" customFormat="1" ht="10.199999999999999">
      <c r="B133" s="195"/>
      <c r="C133" s="196"/>
      <c r="D133" s="190" t="s">
        <v>167</v>
      </c>
      <c r="E133" s="197" t="s">
        <v>19</v>
      </c>
      <c r="F133" s="198" t="s">
        <v>113</v>
      </c>
      <c r="G133" s="196"/>
      <c r="H133" s="199">
        <v>1340.6289999999999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167</v>
      </c>
      <c r="AU133" s="205" t="s">
        <v>85</v>
      </c>
      <c r="AV133" s="13" t="s">
        <v>85</v>
      </c>
      <c r="AW133" s="13" t="s">
        <v>36</v>
      </c>
      <c r="AX133" s="13" t="s">
        <v>75</v>
      </c>
      <c r="AY133" s="205" t="s">
        <v>157</v>
      </c>
    </row>
    <row r="134" spans="1:65" s="13" customFormat="1" ht="10.199999999999999">
      <c r="B134" s="195"/>
      <c r="C134" s="196"/>
      <c r="D134" s="190" t="s">
        <v>167</v>
      </c>
      <c r="E134" s="197" t="s">
        <v>19</v>
      </c>
      <c r="F134" s="198" t="s">
        <v>221</v>
      </c>
      <c r="G134" s="196"/>
      <c r="H134" s="199">
        <v>-475.08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167</v>
      </c>
      <c r="AU134" s="205" t="s">
        <v>85</v>
      </c>
      <c r="AV134" s="13" t="s">
        <v>85</v>
      </c>
      <c r="AW134" s="13" t="s">
        <v>36</v>
      </c>
      <c r="AX134" s="13" t="s">
        <v>75</v>
      </c>
      <c r="AY134" s="205" t="s">
        <v>157</v>
      </c>
    </row>
    <row r="135" spans="1:65" s="14" customFormat="1" ht="10.199999999999999">
      <c r="B135" s="206"/>
      <c r="C135" s="207"/>
      <c r="D135" s="190" t="s">
        <v>167</v>
      </c>
      <c r="E135" s="208" t="s">
        <v>19</v>
      </c>
      <c r="F135" s="209" t="s">
        <v>200</v>
      </c>
      <c r="G135" s="207"/>
      <c r="H135" s="210">
        <v>865.54899999999998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167</v>
      </c>
      <c r="AU135" s="216" t="s">
        <v>85</v>
      </c>
      <c r="AV135" s="14" t="s">
        <v>163</v>
      </c>
      <c r="AW135" s="14" t="s">
        <v>36</v>
      </c>
      <c r="AX135" s="14" t="s">
        <v>83</v>
      </c>
      <c r="AY135" s="216" t="s">
        <v>157</v>
      </c>
    </row>
    <row r="136" spans="1:65" s="2" customFormat="1" ht="13.8" customHeight="1">
      <c r="A136" s="35"/>
      <c r="B136" s="36"/>
      <c r="C136" s="176" t="s">
        <v>222</v>
      </c>
      <c r="D136" s="176" t="s">
        <v>159</v>
      </c>
      <c r="E136" s="177" t="s">
        <v>223</v>
      </c>
      <c r="F136" s="178" t="s">
        <v>224</v>
      </c>
      <c r="G136" s="179" t="s">
        <v>177</v>
      </c>
      <c r="H136" s="180">
        <v>10.26</v>
      </c>
      <c r="I136" s="181"/>
      <c r="J136" s="182">
        <f>ROUND(I136*H136,2)</f>
        <v>0</v>
      </c>
      <c r="K136" s="183"/>
      <c r="L136" s="40"/>
      <c r="M136" s="184" t="s">
        <v>19</v>
      </c>
      <c r="N136" s="185" t="s">
        <v>46</v>
      </c>
      <c r="O136" s="65"/>
      <c r="P136" s="186">
        <f>O136*H136</f>
        <v>0</v>
      </c>
      <c r="Q136" s="186">
        <v>3.3579999999999999E-2</v>
      </c>
      <c r="R136" s="186">
        <f>Q136*H136</f>
        <v>0.34453079999999997</v>
      </c>
      <c r="S136" s="186">
        <v>0</v>
      </c>
      <c r="T136" s="18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8" t="s">
        <v>163</v>
      </c>
      <c r="AT136" s="188" t="s">
        <v>159</v>
      </c>
      <c r="AU136" s="188" t="s">
        <v>85</v>
      </c>
      <c r="AY136" s="18" t="s">
        <v>157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8" t="s">
        <v>83</v>
      </c>
      <c r="BK136" s="189">
        <f>ROUND(I136*H136,2)</f>
        <v>0</v>
      </c>
      <c r="BL136" s="18" t="s">
        <v>163</v>
      </c>
      <c r="BM136" s="188" t="s">
        <v>225</v>
      </c>
    </row>
    <row r="137" spans="1:65" s="2" customFormat="1" ht="10.199999999999999">
      <c r="A137" s="35"/>
      <c r="B137" s="36"/>
      <c r="C137" s="37"/>
      <c r="D137" s="190" t="s">
        <v>165</v>
      </c>
      <c r="E137" s="37"/>
      <c r="F137" s="191" t="s">
        <v>226</v>
      </c>
      <c r="G137" s="37"/>
      <c r="H137" s="37"/>
      <c r="I137" s="192"/>
      <c r="J137" s="37"/>
      <c r="K137" s="37"/>
      <c r="L137" s="40"/>
      <c r="M137" s="193"/>
      <c r="N137" s="194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165</v>
      </c>
      <c r="AU137" s="18" t="s">
        <v>85</v>
      </c>
    </row>
    <row r="138" spans="1:65" s="15" customFormat="1" ht="10.199999999999999">
      <c r="B138" s="217"/>
      <c r="C138" s="218"/>
      <c r="D138" s="190" t="s">
        <v>167</v>
      </c>
      <c r="E138" s="219" t="s">
        <v>19</v>
      </c>
      <c r="F138" s="220" t="s">
        <v>227</v>
      </c>
      <c r="G138" s="218"/>
      <c r="H138" s="219" t="s">
        <v>19</v>
      </c>
      <c r="I138" s="221"/>
      <c r="J138" s="218"/>
      <c r="K138" s="218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167</v>
      </c>
      <c r="AU138" s="226" t="s">
        <v>85</v>
      </c>
      <c r="AV138" s="15" t="s">
        <v>83</v>
      </c>
      <c r="AW138" s="15" t="s">
        <v>36</v>
      </c>
      <c r="AX138" s="15" t="s">
        <v>75</v>
      </c>
      <c r="AY138" s="226" t="s">
        <v>157</v>
      </c>
    </row>
    <row r="139" spans="1:65" s="13" customFormat="1" ht="10.199999999999999">
      <c r="B139" s="195"/>
      <c r="C139" s="196"/>
      <c r="D139" s="190" t="s">
        <v>167</v>
      </c>
      <c r="E139" s="197" t="s">
        <v>19</v>
      </c>
      <c r="F139" s="198" t="s">
        <v>228</v>
      </c>
      <c r="G139" s="196"/>
      <c r="H139" s="199">
        <v>1.5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167</v>
      </c>
      <c r="AU139" s="205" t="s">
        <v>85</v>
      </c>
      <c r="AV139" s="13" t="s">
        <v>85</v>
      </c>
      <c r="AW139" s="13" t="s">
        <v>36</v>
      </c>
      <c r="AX139" s="13" t="s">
        <v>75</v>
      </c>
      <c r="AY139" s="205" t="s">
        <v>157</v>
      </c>
    </row>
    <row r="140" spans="1:65" s="13" customFormat="1" ht="10.199999999999999">
      <c r="B140" s="195"/>
      <c r="C140" s="196"/>
      <c r="D140" s="190" t="s">
        <v>167</v>
      </c>
      <c r="E140" s="197" t="s">
        <v>19</v>
      </c>
      <c r="F140" s="198" t="s">
        <v>229</v>
      </c>
      <c r="G140" s="196"/>
      <c r="H140" s="199">
        <v>3.06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167</v>
      </c>
      <c r="AU140" s="205" t="s">
        <v>85</v>
      </c>
      <c r="AV140" s="13" t="s">
        <v>85</v>
      </c>
      <c r="AW140" s="13" t="s">
        <v>36</v>
      </c>
      <c r="AX140" s="13" t="s">
        <v>75</v>
      </c>
      <c r="AY140" s="205" t="s">
        <v>157</v>
      </c>
    </row>
    <row r="141" spans="1:65" s="15" customFormat="1" ht="10.199999999999999">
      <c r="B141" s="217"/>
      <c r="C141" s="218"/>
      <c r="D141" s="190" t="s">
        <v>167</v>
      </c>
      <c r="E141" s="219" t="s">
        <v>19</v>
      </c>
      <c r="F141" s="220" t="s">
        <v>230</v>
      </c>
      <c r="G141" s="218"/>
      <c r="H141" s="219" t="s">
        <v>19</v>
      </c>
      <c r="I141" s="221"/>
      <c r="J141" s="218"/>
      <c r="K141" s="218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167</v>
      </c>
      <c r="AU141" s="226" t="s">
        <v>85</v>
      </c>
      <c r="AV141" s="15" t="s">
        <v>83</v>
      </c>
      <c r="AW141" s="15" t="s">
        <v>36</v>
      </c>
      <c r="AX141" s="15" t="s">
        <v>75</v>
      </c>
      <c r="AY141" s="226" t="s">
        <v>157</v>
      </c>
    </row>
    <row r="142" spans="1:65" s="13" customFormat="1" ht="10.199999999999999">
      <c r="B142" s="195"/>
      <c r="C142" s="196"/>
      <c r="D142" s="190" t="s">
        <v>167</v>
      </c>
      <c r="E142" s="197" t="s">
        <v>19</v>
      </c>
      <c r="F142" s="198" t="s">
        <v>231</v>
      </c>
      <c r="G142" s="196"/>
      <c r="H142" s="199">
        <v>2.1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167</v>
      </c>
      <c r="AU142" s="205" t="s">
        <v>85</v>
      </c>
      <c r="AV142" s="13" t="s">
        <v>85</v>
      </c>
      <c r="AW142" s="13" t="s">
        <v>36</v>
      </c>
      <c r="AX142" s="13" t="s">
        <v>75</v>
      </c>
      <c r="AY142" s="205" t="s">
        <v>157</v>
      </c>
    </row>
    <row r="143" spans="1:65" s="13" customFormat="1" ht="10.199999999999999">
      <c r="B143" s="195"/>
      <c r="C143" s="196"/>
      <c r="D143" s="190" t="s">
        <v>167</v>
      </c>
      <c r="E143" s="197" t="s">
        <v>19</v>
      </c>
      <c r="F143" s="198" t="s">
        <v>232</v>
      </c>
      <c r="G143" s="196"/>
      <c r="H143" s="199">
        <v>2.34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167</v>
      </c>
      <c r="AU143" s="205" t="s">
        <v>85</v>
      </c>
      <c r="AV143" s="13" t="s">
        <v>85</v>
      </c>
      <c r="AW143" s="13" t="s">
        <v>36</v>
      </c>
      <c r="AX143" s="13" t="s">
        <v>75</v>
      </c>
      <c r="AY143" s="205" t="s">
        <v>157</v>
      </c>
    </row>
    <row r="144" spans="1:65" s="13" customFormat="1" ht="10.199999999999999">
      <c r="B144" s="195"/>
      <c r="C144" s="196"/>
      <c r="D144" s="190" t="s">
        <v>167</v>
      </c>
      <c r="E144" s="197" t="s">
        <v>19</v>
      </c>
      <c r="F144" s="198" t="s">
        <v>233</v>
      </c>
      <c r="G144" s="196"/>
      <c r="H144" s="199">
        <v>1.26</v>
      </c>
      <c r="I144" s="200"/>
      <c r="J144" s="196"/>
      <c r="K144" s="196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167</v>
      </c>
      <c r="AU144" s="205" t="s">
        <v>85</v>
      </c>
      <c r="AV144" s="13" t="s">
        <v>85</v>
      </c>
      <c r="AW144" s="13" t="s">
        <v>36</v>
      </c>
      <c r="AX144" s="13" t="s">
        <v>75</v>
      </c>
      <c r="AY144" s="205" t="s">
        <v>157</v>
      </c>
    </row>
    <row r="145" spans="1:65" s="14" customFormat="1" ht="10.199999999999999">
      <c r="B145" s="206"/>
      <c r="C145" s="207"/>
      <c r="D145" s="190" t="s">
        <v>167</v>
      </c>
      <c r="E145" s="208" t="s">
        <v>19</v>
      </c>
      <c r="F145" s="209" t="s">
        <v>200</v>
      </c>
      <c r="G145" s="207"/>
      <c r="H145" s="210">
        <v>10.26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167</v>
      </c>
      <c r="AU145" s="216" t="s">
        <v>85</v>
      </c>
      <c r="AV145" s="14" t="s">
        <v>163</v>
      </c>
      <c r="AW145" s="14" t="s">
        <v>36</v>
      </c>
      <c r="AX145" s="14" t="s">
        <v>83</v>
      </c>
      <c r="AY145" s="216" t="s">
        <v>157</v>
      </c>
    </row>
    <row r="146" spans="1:65" s="2" customFormat="1" ht="22.2" customHeight="1">
      <c r="A146" s="35"/>
      <c r="B146" s="36"/>
      <c r="C146" s="176" t="s">
        <v>234</v>
      </c>
      <c r="D146" s="176" t="s">
        <v>159</v>
      </c>
      <c r="E146" s="177" t="s">
        <v>235</v>
      </c>
      <c r="F146" s="178" t="s">
        <v>236</v>
      </c>
      <c r="G146" s="179" t="s">
        <v>177</v>
      </c>
      <c r="H146" s="180">
        <v>1.43</v>
      </c>
      <c r="I146" s="181"/>
      <c r="J146" s="182">
        <f>ROUND(I146*H146,2)</f>
        <v>0</v>
      </c>
      <c r="K146" s="183"/>
      <c r="L146" s="40"/>
      <c r="M146" s="184" t="s">
        <v>19</v>
      </c>
      <c r="N146" s="185" t="s">
        <v>46</v>
      </c>
      <c r="O146" s="65"/>
      <c r="P146" s="186">
        <f>O146*H146</f>
        <v>0</v>
      </c>
      <c r="Q146" s="186">
        <v>4.2180000000000002E-2</v>
      </c>
      <c r="R146" s="186">
        <f>Q146*H146</f>
        <v>6.03174E-2</v>
      </c>
      <c r="S146" s="186">
        <v>0</v>
      </c>
      <c r="T146" s="18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8" t="s">
        <v>163</v>
      </c>
      <c r="AT146" s="188" t="s">
        <v>159</v>
      </c>
      <c r="AU146" s="188" t="s">
        <v>85</v>
      </c>
      <c r="AY146" s="18" t="s">
        <v>157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8" t="s">
        <v>83</v>
      </c>
      <c r="BK146" s="189">
        <f>ROUND(I146*H146,2)</f>
        <v>0</v>
      </c>
      <c r="BL146" s="18" t="s">
        <v>163</v>
      </c>
      <c r="BM146" s="188" t="s">
        <v>237</v>
      </c>
    </row>
    <row r="147" spans="1:65" s="2" customFormat="1" ht="19.2">
      <c r="A147" s="35"/>
      <c r="B147" s="36"/>
      <c r="C147" s="37"/>
      <c r="D147" s="190" t="s">
        <v>165</v>
      </c>
      <c r="E147" s="37"/>
      <c r="F147" s="191" t="s">
        <v>238</v>
      </c>
      <c r="G147" s="37"/>
      <c r="H147" s="37"/>
      <c r="I147" s="192"/>
      <c r="J147" s="37"/>
      <c r="K147" s="37"/>
      <c r="L147" s="40"/>
      <c r="M147" s="193"/>
      <c r="N147" s="194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165</v>
      </c>
      <c r="AU147" s="18" t="s">
        <v>85</v>
      </c>
    </row>
    <row r="148" spans="1:65" s="13" customFormat="1" ht="10.199999999999999">
      <c r="B148" s="195"/>
      <c r="C148" s="196"/>
      <c r="D148" s="190" t="s">
        <v>167</v>
      </c>
      <c r="E148" s="197" t="s">
        <v>19</v>
      </c>
      <c r="F148" s="198" t="s">
        <v>239</v>
      </c>
      <c r="G148" s="196"/>
      <c r="H148" s="199">
        <v>1.43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167</v>
      </c>
      <c r="AU148" s="205" t="s">
        <v>85</v>
      </c>
      <c r="AV148" s="13" t="s">
        <v>85</v>
      </c>
      <c r="AW148" s="13" t="s">
        <v>36</v>
      </c>
      <c r="AX148" s="13" t="s">
        <v>83</v>
      </c>
      <c r="AY148" s="205" t="s">
        <v>157</v>
      </c>
    </row>
    <row r="149" spans="1:65" s="2" customFormat="1" ht="22.2" customHeight="1">
      <c r="A149" s="35"/>
      <c r="B149" s="36"/>
      <c r="C149" s="176" t="s">
        <v>240</v>
      </c>
      <c r="D149" s="176" t="s">
        <v>159</v>
      </c>
      <c r="E149" s="177" t="s">
        <v>241</v>
      </c>
      <c r="F149" s="178" t="s">
        <v>242</v>
      </c>
      <c r="G149" s="179" t="s">
        <v>177</v>
      </c>
      <c r="H149" s="180">
        <v>8.2799999999999994</v>
      </c>
      <c r="I149" s="181"/>
      <c r="J149" s="182">
        <f>ROUND(I149*H149,2)</f>
        <v>0</v>
      </c>
      <c r="K149" s="183"/>
      <c r="L149" s="40"/>
      <c r="M149" s="184" t="s">
        <v>19</v>
      </c>
      <c r="N149" s="185" t="s">
        <v>46</v>
      </c>
      <c r="O149" s="65"/>
      <c r="P149" s="186">
        <f>O149*H149</f>
        <v>0</v>
      </c>
      <c r="Q149" s="186">
        <v>4.2180000000000002E-2</v>
      </c>
      <c r="R149" s="186">
        <f>Q149*H149</f>
        <v>0.34925040000000002</v>
      </c>
      <c r="S149" s="186">
        <v>0</v>
      </c>
      <c r="T149" s="18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8" t="s">
        <v>163</v>
      </c>
      <c r="AT149" s="188" t="s">
        <v>159</v>
      </c>
      <c r="AU149" s="188" t="s">
        <v>85</v>
      </c>
      <c r="AY149" s="18" t="s">
        <v>157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8" t="s">
        <v>83</v>
      </c>
      <c r="BK149" s="189">
        <f>ROUND(I149*H149,2)</f>
        <v>0</v>
      </c>
      <c r="BL149" s="18" t="s">
        <v>163</v>
      </c>
      <c r="BM149" s="188" t="s">
        <v>243</v>
      </c>
    </row>
    <row r="150" spans="1:65" s="2" customFormat="1" ht="19.2">
      <c r="A150" s="35"/>
      <c r="B150" s="36"/>
      <c r="C150" s="37"/>
      <c r="D150" s="190" t="s">
        <v>165</v>
      </c>
      <c r="E150" s="37"/>
      <c r="F150" s="191" t="s">
        <v>244</v>
      </c>
      <c r="G150" s="37"/>
      <c r="H150" s="37"/>
      <c r="I150" s="192"/>
      <c r="J150" s="37"/>
      <c r="K150" s="37"/>
      <c r="L150" s="40"/>
      <c r="M150" s="193"/>
      <c r="N150" s="194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165</v>
      </c>
      <c r="AU150" s="18" t="s">
        <v>85</v>
      </c>
    </row>
    <row r="151" spans="1:65" s="15" customFormat="1" ht="10.199999999999999">
      <c r="B151" s="217"/>
      <c r="C151" s="218"/>
      <c r="D151" s="190" t="s">
        <v>167</v>
      </c>
      <c r="E151" s="219" t="s">
        <v>19</v>
      </c>
      <c r="F151" s="220" t="s">
        <v>227</v>
      </c>
      <c r="G151" s="218"/>
      <c r="H151" s="219" t="s">
        <v>19</v>
      </c>
      <c r="I151" s="221"/>
      <c r="J151" s="218"/>
      <c r="K151" s="218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167</v>
      </c>
      <c r="AU151" s="226" t="s">
        <v>85</v>
      </c>
      <c r="AV151" s="15" t="s">
        <v>83</v>
      </c>
      <c r="AW151" s="15" t="s">
        <v>36</v>
      </c>
      <c r="AX151" s="15" t="s">
        <v>75</v>
      </c>
      <c r="AY151" s="226" t="s">
        <v>157</v>
      </c>
    </row>
    <row r="152" spans="1:65" s="13" customFormat="1" ht="10.199999999999999">
      <c r="B152" s="195"/>
      <c r="C152" s="196"/>
      <c r="D152" s="190" t="s">
        <v>167</v>
      </c>
      <c r="E152" s="197" t="s">
        <v>19</v>
      </c>
      <c r="F152" s="198" t="s">
        <v>245</v>
      </c>
      <c r="G152" s="196"/>
      <c r="H152" s="199">
        <v>1.8</v>
      </c>
      <c r="I152" s="200"/>
      <c r="J152" s="196"/>
      <c r="K152" s="196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167</v>
      </c>
      <c r="AU152" s="205" t="s">
        <v>85</v>
      </c>
      <c r="AV152" s="13" t="s">
        <v>85</v>
      </c>
      <c r="AW152" s="13" t="s">
        <v>36</v>
      </c>
      <c r="AX152" s="13" t="s">
        <v>75</v>
      </c>
      <c r="AY152" s="205" t="s">
        <v>157</v>
      </c>
    </row>
    <row r="153" spans="1:65" s="13" customFormat="1" ht="10.199999999999999">
      <c r="B153" s="195"/>
      <c r="C153" s="196"/>
      <c r="D153" s="190" t="s">
        <v>167</v>
      </c>
      <c r="E153" s="197" t="s">
        <v>19</v>
      </c>
      <c r="F153" s="198" t="s">
        <v>246</v>
      </c>
      <c r="G153" s="196"/>
      <c r="H153" s="199">
        <v>3.6720000000000002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167</v>
      </c>
      <c r="AU153" s="205" t="s">
        <v>85</v>
      </c>
      <c r="AV153" s="13" t="s">
        <v>85</v>
      </c>
      <c r="AW153" s="13" t="s">
        <v>36</v>
      </c>
      <c r="AX153" s="13" t="s">
        <v>75</v>
      </c>
      <c r="AY153" s="205" t="s">
        <v>157</v>
      </c>
    </row>
    <row r="154" spans="1:65" s="15" customFormat="1" ht="10.199999999999999">
      <c r="B154" s="217"/>
      <c r="C154" s="218"/>
      <c r="D154" s="190" t="s">
        <v>167</v>
      </c>
      <c r="E154" s="219" t="s">
        <v>19</v>
      </c>
      <c r="F154" s="220" t="s">
        <v>230</v>
      </c>
      <c r="G154" s="218"/>
      <c r="H154" s="219" t="s">
        <v>19</v>
      </c>
      <c r="I154" s="221"/>
      <c r="J154" s="218"/>
      <c r="K154" s="218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167</v>
      </c>
      <c r="AU154" s="226" t="s">
        <v>85</v>
      </c>
      <c r="AV154" s="15" t="s">
        <v>83</v>
      </c>
      <c r="AW154" s="15" t="s">
        <v>36</v>
      </c>
      <c r="AX154" s="15" t="s">
        <v>75</v>
      </c>
      <c r="AY154" s="226" t="s">
        <v>157</v>
      </c>
    </row>
    <row r="155" spans="1:65" s="13" customFormat="1" ht="10.199999999999999">
      <c r="B155" s="195"/>
      <c r="C155" s="196"/>
      <c r="D155" s="190" t="s">
        <v>167</v>
      </c>
      <c r="E155" s="197" t="s">
        <v>19</v>
      </c>
      <c r="F155" s="198" t="s">
        <v>247</v>
      </c>
      <c r="G155" s="196"/>
      <c r="H155" s="199">
        <v>2.8079999999999998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167</v>
      </c>
      <c r="AU155" s="205" t="s">
        <v>85</v>
      </c>
      <c r="AV155" s="13" t="s">
        <v>85</v>
      </c>
      <c r="AW155" s="13" t="s">
        <v>36</v>
      </c>
      <c r="AX155" s="13" t="s">
        <v>75</v>
      </c>
      <c r="AY155" s="205" t="s">
        <v>157</v>
      </c>
    </row>
    <row r="156" spans="1:65" s="14" customFormat="1" ht="10.199999999999999">
      <c r="B156" s="206"/>
      <c r="C156" s="207"/>
      <c r="D156" s="190" t="s">
        <v>167</v>
      </c>
      <c r="E156" s="208" t="s">
        <v>19</v>
      </c>
      <c r="F156" s="209" t="s">
        <v>200</v>
      </c>
      <c r="G156" s="207"/>
      <c r="H156" s="210">
        <v>8.2799999999999994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167</v>
      </c>
      <c r="AU156" s="216" t="s">
        <v>85</v>
      </c>
      <c r="AV156" s="14" t="s">
        <v>163</v>
      </c>
      <c r="AW156" s="14" t="s">
        <v>36</v>
      </c>
      <c r="AX156" s="14" t="s">
        <v>83</v>
      </c>
      <c r="AY156" s="216" t="s">
        <v>157</v>
      </c>
    </row>
    <row r="157" spans="1:65" s="2" customFormat="1" ht="22.2" customHeight="1">
      <c r="A157" s="35"/>
      <c r="B157" s="36"/>
      <c r="C157" s="176" t="s">
        <v>248</v>
      </c>
      <c r="D157" s="176" t="s">
        <v>159</v>
      </c>
      <c r="E157" s="177" t="s">
        <v>249</v>
      </c>
      <c r="F157" s="178" t="s">
        <v>250</v>
      </c>
      <c r="G157" s="179" t="s">
        <v>162</v>
      </c>
      <c r="H157" s="180">
        <v>2.6850000000000001</v>
      </c>
      <c r="I157" s="181"/>
      <c r="J157" s="182">
        <f>ROUND(I157*H157,2)</f>
        <v>0</v>
      </c>
      <c r="K157" s="183"/>
      <c r="L157" s="40"/>
      <c r="M157" s="184" t="s">
        <v>19</v>
      </c>
      <c r="N157" s="185" t="s">
        <v>46</v>
      </c>
      <c r="O157" s="65"/>
      <c r="P157" s="186">
        <f>O157*H157</f>
        <v>0</v>
      </c>
      <c r="Q157" s="186">
        <v>2.45329</v>
      </c>
      <c r="R157" s="186">
        <f>Q157*H157</f>
        <v>6.5870836500000003</v>
      </c>
      <c r="S157" s="186">
        <v>0</v>
      </c>
      <c r="T157" s="18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8" t="s">
        <v>163</v>
      </c>
      <c r="AT157" s="188" t="s">
        <v>159</v>
      </c>
      <c r="AU157" s="188" t="s">
        <v>85</v>
      </c>
      <c r="AY157" s="18" t="s">
        <v>157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8" t="s">
        <v>83</v>
      </c>
      <c r="BK157" s="189">
        <f>ROUND(I157*H157,2)</f>
        <v>0</v>
      </c>
      <c r="BL157" s="18" t="s">
        <v>163</v>
      </c>
      <c r="BM157" s="188" t="s">
        <v>251</v>
      </c>
    </row>
    <row r="158" spans="1:65" s="2" customFormat="1" ht="19.2">
      <c r="A158" s="35"/>
      <c r="B158" s="36"/>
      <c r="C158" s="37"/>
      <c r="D158" s="190" t="s">
        <v>165</v>
      </c>
      <c r="E158" s="37"/>
      <c r="F158" s="191" t="s">
        <v>252</v>
      </c>
      <c r="G158" s="37"/>
      <c r="H158" s="37"/>
      <c r="I158" s="192"/>
      <c r="J158" s="37"/>
      <c r="K158" s="37"/>
      <c r="L158" s="40"/>
      <c r="M158" s="193"/>
      <c r="N158" s="194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165</v>
      </c>
      <c r="AU158" s="18" t="s">
        <v>85</v>
      </c>
    </row>
    <row r="159" spans="1:65" s="13" customFormat="1" ht="10.199999999999999">
      <c r="B159" s="195"/>
      <c r="C159" s="196"/>
      <c r="D159" s="190" t="s">
        <v>167</v>
      </c>
      <c r="E159" s="197" t="s">
        <v>19</v>
      </c>
      <c r="F159" s="198" t="s">
        <v>253</v>
      </c>
      <c r="G159" s="196"/>
      <c r="H159" s="199">
        <v>1.248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167</v>
      </c>
      <c r="AU159" s="205" t="s">
        <v>85</v>
      </c>
      <c r="AV159" s="13" t="s">
        <v>85</v>
      </c>
      <c r="AW159" s="13" t="s">
        <v>36</v>
      </c>
      <c r="AX159" s="13" t="s">
        <v>75</v>
      </c>
      <c r="AY159" s="205" t="s">
        <v>157</v>
      </c>
    </row>
    <row r="160" spans="1:65" s="13" customFormat="1" ht="10.199999999999999">
      <c r="B160" s="195"/>
      <c r="C160" s="196"/>
      <c r="D160" s="190" t="s">
        <v>167</v>
      </c>
      <c r="E160" s="197" t="s">
        <v>19</v>
      </c>
      <c r="F160" s="198" t="s">
        <v>254</v>
      </c>
      <c r="G160" s="196"/>
      <c r="H160" s="199">
        <v>1.4370000000000001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167</v>
      </c>
      <c r="AU160" s="205" t="s">
        <v>85</v>
      </c>
      <c r="AV160" s="13" t="s">
        <v>85</v>
      </c>
      <c r="AW160" s="13" t="s">
        <v>36</v>
      </c>
      <c r="AX160" s="13" t="s">
        <v>75</v>
      </c>
      <c r="AY160" s="205" t="s">
        <v>157</v>
      </c>
    </row>
    <row r="161" spans="1:65" s="14" customFormat="1" ht="10.199999999999999">
      <c r="B161" s="206"/>
      <c r="C161" s="207"/>
      <c r="D161" s="190" t="s">
        <v>167</v>
      </c>
      <c r="E161" s="208" t="s">
        <v>19</v>
      </c>
      <c r="F161" s="209" t="s">
        <v>200</v>
      </c>
      <c r="G161" s="207"/>
      <c r="H161" s="210">
        <v>2.6850000000000001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167</v>
      </c>
      <c r="AU161" s="216" t="s">
        <v>85</v>
      </c>
      <c r="AV161" s="14" t="s">
        <v>163</v>
      </c>
      <c r="AW161" s="14" t="s">
        <v>36</v>
      </c>
      <c r="AX161" s="14" t="s">
        <v>83</v>
      </c>
      <c r="AY161" s="216" t="s">
        <v>157</v>
      </c>
    </row>
    <row r="162" spans="1:65" s="2" customFormat="1" ht="22.2" customHeight="1">
      <c r="A162" s="35"/>
      <c r="B162" s="36"/>
      <c r="C162" s="176" t="s">
        <v>8</v>
      </c>
      <c r="D162" s="176" t="s">
        <v>159</v>
      </c>
      <c r="E162" s="177" t="s">
        <v>255</v>
      </c>
      <c r="F162" s="178" t="s">
        <v>256</v>
      </c>
      <c r="G162" s="179" t="s">
        <v>162</v>
      </c>
      <c r="H162" s="180">
        <v>2.6850000000000001</v>
      </c>
      <c r="I162" s="181"/>
      <c r="J162" s="182">
        <f>ROUND(I162*H162,2)</f>
        <v>0</v>
      </c>
      <c r="K162" s="183"/>
      <c r="L162" s="40"/>
      <c r="M162" s="184" t="s">
        <v>19</v>
      </c>
      <c r="N162" s="185" t="s">
        <v>46</v>
      </c>
      <c r="O162" s="65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8" t="s">
        <v>163</v>
      </c>
      <c r="AT162" s="188" t="s">
        <v>159</v>
      </c>
      <c r="AU162" s="188" t="s">
        <v>85</v>
      </c>
      <c r="AY162" s="18" t="s">
        <v>157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8" t="s">
        <v>83</v>
      </c>
      <c r="BK162" s="189">
        <f>ROUND(I162*H162,2)</f>
        <v>0</v>
      </c>
      <c r="BL162" s="18" t="s">
        <v>163</v>
      </c>
      <c r="BM162" s="188" t="s">
        <v>257</v>
      </c>
    </row>
    <row r="163" spans="1:65" s="2" customFormat="1" ht="28.8">
      <c r="A163" s="35"/>
      <c r="B163" s="36"/>
      <c r="C163" s="37"/>
      <c r="D163" s="190" t="s">
        <v>165</v>
      </c>
      <c r="E163" s="37"/>
      <c r="F163" s="191" t="s">
        <v>258</v>
      </c>
      <c r="G163" s="37"/>
      <c r="H163" s="37"/>
      <c r="I163" s="192"/>
      <c r="J163" s="37"/>
      <c r="K163" s="37"/>
      <c r="L163" s="40"/>
      <c r="M163" s="193"/>
      <c r="N163" s="194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165</v>
      </c>
      <c r="AU163" s="18" t="s">
        <v>85</v>
      </c>
    </row>
    <row r="164" spans="1:65" s="13" customFormat="1" ht="10.199999999999999">
      <c r="B164" s="195"/>
      <c r="C164" s="196"/>
      <c r="D164" s="190" t="s">
        <v>167</v>
      </c>
      <c r="E164" s="197" t="s">
        <v>19</v>
      </c>
      <c r="F164" s="198" t="s">
        <v>259</v>
      </c>
      <c r="G164" s="196"/>
      <c r="H164" s="199">
        <v>2.6850000000000001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167</v>
      </c>
      <c r="AU164" s="205" t="s">
        <v>85</v>
      </c>
      <c r="AV164" s="13" t="s">
        <v>85</v>
      </c>
      <c r="AW164" s="13" t="s">
        <v>36</v>
      </c>
      <c r="AX164" s="13" t="s">
        <v>83</v>
      </c>
      <c r="AY164" s="205" t="s">
        <v>157</v>
      </c>
    </row>
    <row r="165" spans="1:65" s="2" customFormat="1" ht="13.8" customHeight="1">
      <c r="A165" s="35"/>
      <c r="B165" s="36"/>
      <c r="C165" s="176" t="s">
        <v>260</v>
      </c>
      <c r="D165" s="176" t="s">
        <v>159</v>
      </c>
      <c r="E165" s="177" t="s">
        <v>261</v>
      </c>
      <c r="F165" s="178" t="s">
        <v>262</v>
      </c>
      <c r="G165" s="179" t="s">
        <v>171</v>
      </c>
      <c r="H165" s="180">
        <v>0.17499999999999999</v>
      </c>
      <c r="I165" s="181"/>
      <c r="J165" s="182">
        <f>ROUND(I165*H165,2)</f>
        <v>0</v>
      </c>
      <c r="K165" s="183"/>
      <c r="L165" s="40"/>
      <c r="M165" s="184" t="s">
        <v>19</v>
      </c>
      <c r="N165" s="185" t="s">
        <v>46</v>
      </c>
      <c r="O165" s="65"/>
      <c r="P165" s="186">
        <f>O165*H165</f>
        <v>0</v>
      </c>
      <c r="Q165" s="186">
        <v>1.06277</v>
      </c>
      <c r="R165" s="186">
        <f>Q165*H165</f>
        <v>0.18598474999999998</v>
      </c>
      <c r="S165" s="186">
        <v>0</v>
      </c>
      <c r="T165" s="18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8" t="s">
        <v>163</v>
      </c>
      <c r="AT165" s="188" t="s">
        <v>159</v>
      </c>
      <c r="AU165" s="188" t="s">
        <v>85</v>
      </c>
      <c r="AY165" s="18" t="s">
        <v>157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8" t="s">
        <v>83</v>
      </c>
      <c r="BK165" s="189">
        <f>ROUND(I165*H165,2)</f>
        <v>0</v>
      </c>
      <c r="BL165" s="18" t="s">
        <v>163</v>
      </c>
      <c r="BM165" s="188" t="s">
        <v>263</v>
      </c>
    </row>
    <row r="166" spans="1:65" s="2" customFormat="1" ht="10.199999999999999">
      <c r="A166" s="35"/>
      <c r="B166" s="36"/>
      <c r="C166" s="37"/>
      <c r="D166" s="190" t="s">
        <v>165</v>
      </c>
      <c r="E166" s="37"/>
      <c r="F166" s="191" t="s">
        <v>264</v>
      </c>
      <c r="G166" s="37"/>
      <c r="H166" s="37"/>
      <c r="I166" s="192"/>
      <c r="J166" s="37"/>
      <c r="K166" s="37"/>
      <c r="L166" s="40"/>
      <c r="M166" s="193"/>
      <c r="N166" s="194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165</v>
      </c>
      <c r="AU166" s="18" t="s">
        <v>85</v>
      </c>
    </row>
    <row r="167" spans="1:65" s="13" customFormat="1" ht="10.199999999999999">
      <c r="B167" s="195"/>
      <c r="C167" s="196"/>
      <c r="D167" s="190" t="s">
        <v>167</v>
      </c>
      <c r="E167" s="197" t="s">
        <v>19</v>
      </c>
      <c r="F167" s="198" t="s">
        <v>265</v>
      </c>
      <c r="G167" s="196"/>
      <c r="H167" s="199">
        <v>21.52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167</v>
      </c>
      <c r="AU167" s="205" t="s">
        <v>85</v>
      </c>
      <c r="AV167" s="13" t="s">
        <v>85</v>
      </c>
      <c r="AW167" s="13" t="s">
        <v>36</v>
      </c>
      <c r="AX167" s="13" t="s">
        <v>75</v>
      </c>
      <c r="AY167" s="205" t="s">
        <v>157</v>
      </c>
    </row>
    <row r="168" spans="1:65" s="13" customFormat="1" ht="10.199999999999999">
      <c r="B168" s="195"/>
      <c r="C168" s="196"/>
      <c r="D168" s="190" t="s">
        <v>167</v>
      </c>
      <c r="E168" s="197" t="s">
        <v>19</v>
      </c>
      <c r="F168" s="198" t="s">
        <v>266</v>
      </c>
      <c r="G168" s="196"/>
      <c r="H168" s="199">
        <v>24.78</v>
      </c>
      <c r="I168" s="200"/>
      <c r="J168" s="196"/>
      <c r="K168" s="196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167</v>
      </c>
      <c r="AU168" s="205" t="s">
        <v>85</v>
      </c>
      <c r="AV168" s="13" t="s">
        <v>85</v>
      </c>
      <c r="AW168" s="13" t="s">
        <v>36</v>
      </c>
      <c r="AX168" s="13" t="s">
        <v>75</v>
      </c>
      <c r="AY168" s="205" t="s">
        <v>157</v>
      </c>
    </row>
    <row r="169" spans="1:65" s="16" customFormat="1" ht="10.199999999999999">
      <c r="B169" s="227"/>
      <c r="C169" s="228"/>
      <c r="D169" s="190" t="s">
        <v>167</v>
      </c>
      <c r="E169" s="229" t="s">
        <v>19</v>
      </c>
      <c r="F169" s="230" t="s">
        <v>267</v>
      </c>
      <c r="G169" s="228"/>
      <c r="H169" s="231">
        <v>46.3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167</v>
      </c>
      <c r="AU169" s="237" t="s">
        <v>85</v>
      </c>
      <c r="AV169" s="16" t="s">
        <v>95</v>
      </c>
      <c r="AW169" s="16" t="s">
        <v>36</v>
      </c>
      <c r="AX169" s="16" t="s">
        <v>75</v>
      </c>
      <c r="AY169" s="237" t="s">
        <v>157</v>
      </c>
    </row>
    <row r="170" spans="1:65" s="13" customFormat="1" ht="10.199999999999999">
      <c r="B170" s="195"/>
      <c r="C170" s="196"/>
      <c r="D170" s="190" t="s">
        <v>167</v>
      </c>
      <c r="E170" s="197" t="s">
        <v>19</v>
      </c>
      <c r="F170" s="198" t="s">
        <v>268</v>
      </c>
      <c r="G170" s="196"/>
      <c r="H170" s="199">
        <v>0.17499999999999999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167</v>
      </c>
      <c r="AU170" s="205" t="s">
        <v>85</v>
      </c>
      <c r="AV170" s="13" t="s">
        <v>85</v>
      </c>
      <c r="AW170" s="13" t="s">
        <v>36</v>
      </c>
      <c r="AX170" s="13" t="s">
        <v>83</v>
      </c>
      <c r="AY170" s="205" t="s">
        <v>157</v>
      </c>
    </row>
    <row r="171" spans="1:65" s="12" customFormat="1" ht="22.8" customHeight="1">
      <c r="B171" s="160"/>
      <c r="C171" s="161"/>
      <c r="D171" s="162" t="s">
        <v>74</v>
      </c>
      <c r="E171" s="174" t="s">
        <v>211</v>
      </c>
      <c r="F171" s="174" t="s">
        <v>269</v>
      </c>
      <c r="G171" s="161"/>
      <c r="H171" s="161"/>
      <c r="I171" s="164"/>
      <c r="J171" s="175">
        <f>BK171</f>
        <v>0</v>
      </c>
      <c r="K171" s="161"/>
      <c r="L171" s="166"/>
      <c r="M171" s="167"/>
      <c r="N171" s="168"/>
      <c r="O171" s="168"/>
      <c r="P171" s="169">
        <f>SUM(P172:P238)</f>
        <v>0</v>
      </c>
      <c r="Q171" s="168"/>
      <c r="R171" s="169">
        <f>SUM(R172:R238)</f>
        <v>2.42028E-2</v>
      </c>
      <c r="S171" s="168"/>
      <c r="T171" s="170">
        <f>SUM(T172:T238)</f>
        <v>39.73638600000001</v>
      </c>
      <c r="AR171" s="171" t="s">
        <v>83</v>
      </c>
      <c r="AT171" s="172" t="s">
        <v>74</v>
      </c>
      <c r="AU171" s="172" t="s">
        <v>83</v>
      </c>
      <c r="AY171" s="171" t="s">
        <v>157</v>
      </c>
      <c r="BK171" s="173">
        <f>SUM(BK172:BK238)</f>
        <v>0</v>
      </c>
    </row>
    <row r="172" spans="1:65" s="2" customFormat="1" ht="22.2" customHeight="1">
      <c r="A172" s="35"/>
      <c r="B172" s="36"/>
      <c r="C172" s="176" t="s">
        <v>270</v>
      </c>
      <c r="D172" s="176" t="s">
        <v>159</v>
      </c>
      <c r="E172" s="177" t="s">
        <v>271</v>
      </c>
      <c r="F172" s="178" t="s">
        <v>272</v>
      </c>
      <c r="G172" s="179" t="s">
        <v>177</v>
      </c>
      <c r="H172" s="180">
        <v>475.07</v>
      </c>
      <c r="I172" s="181"/>
      <c r="J172" s="182">
        <f>ROUND(I172*H172,2)</f>
        <v>0</v>
      </c>
      <c r="K172" s="183"/>
      <c r="L172" s="40"/>
      <c r="M172" s="184" t="s">
        <v>19</v>
      </c>
      <c r="N172" s="185" t="s">
        <v>46</v>
      </c>
      <c r="O172" s="65"/>
      <c r="P172" s="186">
        <f>O172*H172</f>
        <v>0</v>
      </c>
      <c r="Q172" s="186">
        <v>4.0000000000000003E-5</v>
      </c>
      <c r="R172" s="186">
        <f>Q172*H172</f>
        <v>1.90028E-2</v>
      </c>
      <c r="S172" s="186">
        <v>0</v>
      </c>
      <c r="T172" s="18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8" t="s">
        <v>163</v>
      </c>
      <c r="AT172" s="188" t="s">
        <v>159</v>
      </c>
      <c r="AU172" s="188" t="s">
        <v>85</v>
      </c>
      <c r="AY172" s="18" t="s">
        <v>157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18" t="s">
        <v>83</v>
      </c>
      <c r="BK172" s="189">
        <f>ROUND(I172*H172,2)</f>
        <v>0</v>
      </c>
      <c r="BL172" s="18" t="s">
        <v>163</v>
      </c>
      <c r="BM172" s="188" t="s">
        <v>273</v>
      </c>
    </row>
    <row r="173" spans="1:65" s="2" customFormat="1" ht="19.2">
      <c r="A173" s="35"/>
      <c r="B173" s="36"/>
      <c r="C173" s="37"/>
      <c r="D173" s="190" t="s">
        <v>165</v>
      </c>
      <c r="E173" s="37"/>
      <c r="F173" s="191" t="s">
        <v>274</v>
      </c>
      <c r="G173" s="37"/>
      <c r="H173" s="37"/>
      <c r="I173" s="192"/>
      <c r="J173" s="37"/>
      <c r="K173" s="37"/>
      <c r="L173" s="40"/>
      <c r="M173" s="193"/>
      <c r="N173" s="194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165</v>
      </c>
      <c r="AU173" s="18" t="s">
        <v>85</v>
      </c>
    </row>
    <row r="174" spans="1:65" s="13" customFormat="1" ht="10.199999999999999">
      <c r="B174" s="195"/>
      <c r="C174" s="196"/>
      <c r="D174" s="190" t="s">
        <v>167</v>
      </c>
      <c r="E174" s="197" t="s">
        <v>19</v>
      </c>
      <c r="F174" s="198" t="s">
        <v>275</v>
      </c>
      <c r="G174" s="196"/>
      <c r="H174" s="199">
        <v>475.07</v>
      </c>
      <c r="I174" s="200"/>
      <c r="J174" s="196"/>
      <c r="K174" s="196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167</v>
      </c>
      <c r="AU174" s="205" t="s">
        <v>85</v>
      </c>
      <c r="AV174" s="13" t="s">
        <v>85</v>
      </c>
      <c r="AW174" s="13" t="s">
        <v>36</v>
      </c>
      <c r="AX174" s="13" t="s">
        <v>83</v>
      </c>
      <c r="AY174" s="205" t="s">
        <v>157</v>
      </c>
    </row>
    <row r="175" spans="1:65" s="2" customFormat="1" ht="22.2" customHeight="1">
      <c r="A175" s="35"/>
      <c r="B175" s="36"/>
      <c r="C175" s="176" t="s">
        <v>276</v>
      </c>
      <c r="D175" s="176" t="s">
        <v>159</v>
      </c>
      <c r="E175" s="177" t="s">
        <v>277</v>
      </c>
      <c r="F175" s="178" t="s">
        <v>278</v>
      </c>
      <c r="G175" s="179" t="s">
        <v>189</v>
      </c>
      <c r="H175" s="180">
        <v>26</v>
      </c>
      <c r="I175" s="181"/>
      <c r="J175" s="182">
        <f>ROUND(I175*H175,2)</f>
        <v>0</v>
      </c>
      <c r="K175" s="183"/>
      <c r="L175" s="40"/>
      <c r="M175" s="184" t="s">
        <v>19</v>
      </c>
      <c r="N175" s="185" t="s">
        <v>46</v>
      </c>
      <c r="O175" s="65"/>
      <c r="P175" s="186">
        <f>O175*H175</f>
        <v>0</v>
      </c>
      <c r="Q175" s="186">
        <v>2.0000000000000002E-5</v>
      </c>
      <c r="R175" s="186">
        <f>Q175*H175</f>
        <v>5.2000000000000006E-4</v>
      </c>
      <c r="S175" s="186">
        <v>0</v>
      </c>
      <c r="T175" s="18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8" t="s">
        <v>163</v>
      </c>
      <c r="AT175" s="188" t="s">
        <v>159</v>
      </c>
      <c r="AU175" s="188" t="s">
        <v>85</v>
      </c>
      <c r="AY175" s="18" t="s">
        <v>157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8" t="s">
        <v>83</v>
      </c>
      <c r="BK175" s="189">
        <f>ROUND(I175*H175,2)</f>
        <v>0</v>
      </c>
      <c r="BL175" s="18" t="s">
        <v>163</v>
      </c>
      <c r="BM175" s="188" t="s">
        <v>279</v>
      </c>
    </row>
    <row r="176" spans="1:65" s="2" customFormat="1" ht="19.2">
      <c r="A176" s="35"/>
      <c r="B176" s="36"/>
      <c r="C176" s="37"/>
      <c r="D176" s="190" t="s">
        <v>165</v>
      </c>
      <c r="E176" s="37"/>
      <c r="F176" s="191" t="s">
        <v>280</v>
      </c>
      <c r="G176" s="37"/>
      <c r="H176" s="37"/>
      <c r="I176" s="192"/>
      <c r="J176" s="37"/>
      <c r="K176" s="37"/>
      <c r="L176" s="40"/>
      <c r="M176" s="193"/>
      <c r="N176" s="194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165</v>
      </c>
      <c r="AU176" s="18" t="s">
        <v>85</v>
      </c>
    </row>
    <row r="177" spans="1:65" s="13" customFormat="1" ht="10.199999999999999">
      <c r="B177" s="195"/>
      <c r="C177" s="196"/>
      <c r="D177" s="190" t="s">
        <v>167</v>
      </c>
      <c r="E177" s="197" t="s">
        <v>19</v>
      </c>
      <c r="F177" s="198" t="s">
        <v>281</v>
      </c>
      <c r="G177" s="196"/>
      <c r="H177" s="199">
        <v>26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167</v>
      </c>
      <c r="AU177" s="205" t="s">
        <v>85</v>
      </c>
      <c r="AV177" s="13" t="s">
        <v>85</v>
      </c>
      <c r="AW177" s="13" t="s">
        <v>36</v>
      </c>
      <c r="AX177" s="13" t="s">
        <v>83</v>
      </c>
      <c r="AY177" s="205" t="s">
        <v>157</v>
      </c>
    </row>
    <row r="178" spans="1:65" s="2" customFormat="1" ht="13.8" customHeight="1">
      <c r="A178" s="35"/>
      <c r="B178" s="36"/>
      <c r="C178" s="176" t="s">
        <v>282</v>
      </c>
      <c r="D178" s="176" t="s">
        <v>159</v>
      </c>
      <c r="E178" s="177" t="s">
        <v>283</v>
      </c>
      <c r="F178" s="178" t="s">
        <v>284</v>
      </c>
      <c r="G178" s="179" t="s">
        <v>189</v>
      </c>
      <c r="H178" s="180">
        <v>26</v>
      </c>
      <c r="I178" s="181"/>
      <c r="J178" s="182">
        <f>ROUND(I178*H178,2)</f>
        <v>0</v>
      </c>
      <c r="K178" s="183"/>
      <c r="L178" s="40"/>
      <c r="M178" s="184" t="s">
        <v>19</v>
      </c>
      <c r="N178" s="185" t="s">
        <v>46</v>
      </c>
      <c r="O178" s="65"/>
      <c r="P178" s="186">
        <f>O178*H178</f>
        <v>0</v>
      </c>
      <c r="Q178" s="186">
        <v>1.8000000000000001E-4</v>
      </c>
      <c r="R178" s="186">
        <f>Q178*H178</f>
        <v>4.6800000000000001E-3</v>
      </c>
      <c r="S178" s="186">
        <v>0</v>
      </c>
      <c r="T178" s="18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8" t="s">
        <v>163</v>
      </c>
      <c r="AT178" s="188" t="s">
        <v>159</v>
      </c>
      <c r="AU178" s="188" t="s">
        <v>85</v>
      </c>
      <c r="AY178" s="18" t="s">
        <v>157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8" t="s">
        <v>83</v>
      </c>
      <c r="BK178" s="189">
        <f>ROUND(I178*H178,2)</f>
        <v>0</v>
      </c>
      <c r="BL178" s="18" t="s">
        <v>163</v>
      </c>
      <c r="BM178" s="188" t="s">
        <v>285</v>
      </c>
    </row>
    <row r="179" spans="1:65" s="2" customFormat="1" ht="19.2">
      <c r="A179" s="35"/>
      <c r="B179" s="36"/>
      <c r="C179" s="37"/>
      <c r="D179" s="190" t="s">
        <v>165</v>
      </c>
      <c r="E179" s="37"/>
      <c r="F179" s="191" t="s">
        <v>286</v>
      </c>
      <c r="G179" s="37"/>
      <c r="H179" s="37"/>
      <c r="I179" s="192"/>
      <c r="J179" s="37"/>
      <c r="K179" s="37"/>
      <c r="L179" s="40"/>
      <c r="M179" s="193"/>
      <c r="N179" s="194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165</v>
      </c>
      <c r="AU179" s="18" t="s">
        <v>85</v>
      </c>
    </row>
    <row r="180" spans="1:65" s="2" customFormat="1" ht="13.8" customHeight="1">
      <c r="A180" s="35"/>
      <c r="B180" s="36"/>
      <c r="C180" s="176" t="s">
        <v>287</v>
      </c>
      <c r="D180" s="176" t="s">
        <v>159</v>
      </c>
      <c r="E180" s="177" t="s">
        <v>288</v>
      </c>
      <c r="F180" s="178" t="s">
        <v>289</v>
      </c>
      <c r="G180" s="179" t="s">
        <v>177</v>
      </c>
      <c r="H180" s="180">
        <v>65.087999999999994</v>
      </c>
      <c r="I180" s="181"/>
      <c r="J180" s="182">
        <f>ROUND(I180*H180,2)</f>
        <v>0</v>
      </c>
      <c r="K180" s="183"/>
      <c r="L180" s="40"/>
      <c r="M180" s="184" t="s">
        <v>19</v>
      </c>
      <c r="N180" s="185" t="s">
        <v>46</v>
      </c>
      <c r="O180" s="65"/>
      <c r="P180" s="186">
        <f>O180*H180</f>
        <v>0</v>
      </c>
      <c r="Q180" s="186">
        <v>0</v>
      </c>
      <c r="R180" s="186">
        <f>Q180*H180</f>
        <v>0</v>
      </c>
      <c r="S180" s="186">
        <v>0.13100000000000001</v>
      </c>
      <c r="T180" s="187">
        <f>S180*H180</f>
        <v>8.526527999999999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8" t="s">
        <v>163</v>
      </c>
      <c r="AT180" s="188" t="s">
        <v>159</v>
      </c>
      <c r="AU180" s="188" t="s">
        <v>85</v>
      </c>
      <c r="AY180" s="18" t="s">
        <v>157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8" t="s">
        <v>83</v>
      </c>
      <c r="BK180" s="189">
        <f>ROUND(I180*H180,2)</f>
        <v>0</v>
      </c>
      <c r="BL180" s="18" t="s">
        <v>163</v>
      </c>
      <c r="BM180" s="188" t="s">
        <v>290</v>
      </c>
    </row>
    <row r="181" spans="1:65" s="2" customFormat="1" ht="28.8">
      <c r="A181" s="35"/>
      <c r="B181" s="36"/>
      <c r="C181" s="37"/>
      <c r="D181" s="190" t="s">
        <v>165</v>
      </c>
      <c r="E181" s="37"/>
      <c r="F181" s="191" t="s">
        <v>291</v>
      </c>
      <c r="G181" s="37"/>
      <c r="H181" s="37"/>
      <c r="I181" s="192"/>
      <c r="J181" s="37"/>
      <c r="K181" s="37"/>
      <c r="L181" s="40"/>
      <c r="M181" s="193"/>
      <c r="N181" s="19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165</v>
      </c>
      <c r="AU181" s="18" t="s">
        <v>85</v>
      </c>
    </row>
    <row r="182" spans="1:65" s="15" customFormat="1" ht="10.199999999999999">
      <c r="B182" s="217"/>
      <c r="C182" s="218"/>
      <c r="D182" s="190" t="s">
        <v>167</v>
      </c>
      <c r="E182" s="219" t="s">
        <v>19</v>
      </c>
      <c r="F182" s="220" t="s">
        <v>227</v>
      </c>
      <c r="G182" s="218"/>
      <c r="H182" s="219" t="s">
        <v>19</v>
      </c>
      <c r="I182" s="221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167</v>
      </c>
      <c r="AU182" s="226" t="s">
        <v>85</v>
      </c>
      <c r="AV182" s="15" t="s">
        <v>83</v>
      </c>
      <c r="AW182" s="15" t="s">
        <v>36</v>
      </c>
      <c r="AX182" s="15" t="s">
        <v>75</v>
      </c>
      <c r="AY182" s="226" t="s">
        <v>157</v>
      </c>
    </row>
    <row r="183" spans="1:65" s="13" customFormat="1" ht="10.199999999999999">
      <c r="B183" s="195"/>
      <c r="C183" s="196"/>
      <c r="D183" s="190" t="s">
        <v>167</v>
      </c>
      <c r="E183" s="197" t="s">
        <v>19</v>
      </c>
      <c r="F183" s="198" t="s">
        <v>292</v>
      </c>
      <c r="G183" s="196"/>
      <c r="H183" s="199">
        <v>36.543999999999997</v>
      </c>
      <c r="I183" s="200"/>
      <c r="J183" s="196"/>
      <c r="K183" s="196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167</v>
      </c>
      <c r="AU183" s="205" t="s">
        <v>85</v>
      </c>
      <c r="AV183" s="13" t="s">
        <v>85</v>
      </c>
      <c r="AW183" s="13" t="s">
        <v>36</v>
      </c>
      <c r="AX183" s="13" t="s">
        <v>75</v>
      </c>
      <c r="AY183" s="205" t="s">
        <v>157</v>
      </c>
    </row>
    <row r="184" spans="1:65" s="15" customFormat="1" ht="10.199999999999999">
      <c r="B184" s="217"/>
      <c r="C184" s="218"/>
      <c r="D184" s="190" t="s">
        <v>167</v>
      </c>
      <c r="E184" s="219" t="s">
        <v>19</v>
      </c>
      <c r="F184" s="220" t="s">
        <v>230</v>
      </c>
      <c r="G184" s="218"/>
      <c r="H184" s="219" t="s">
        <v>19</v>
      </c>
      <c r="I184" s="221"/>
      <c r="J184" s="218"/>
      <c r="K184" s="218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167</v>
      </c>
      <c r="AU184" s="226" t="s">
        <v>85</v>
      </c>
      <c r="AV184" s="15" t="s">
        <v>83</v>
      </c>
      <c r="AW184" s="15" t="s">
        <v>36</v>
      </c>
      <c r="AX184" s="15" t="s">
        <v>75</v>
      </c>
      <c r="AY184" s="226" t="s">
        <v>157</v>
      </c>
    </row>
    <row r="185" spans="1:65" s="13" customFormat="1" ht="10.199999999999999">
      <c r="B185" s="195"/>
      <c r="C185" s="196"/>
      <c r="D185" s="190" t="s">
        <v>167</v>
      </c>
      <c r="E185" s="197" t="s">
        <v>19</v>
      </c>
      <c r="F185" s="198" t="s">
        <v>293</v>
      </c>
      <c r="G185" s="196"/>
      <c r="H185" s="199">
        <v>28.544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167</v>
      </c>
      <c r="AU185" s="205" t="s">
        <v>85</v>
      </c>
      <c r="AV185" s="13" t="s">
        <v>85</v>
      </c>
      <c r="AW185" s="13" t="s">
        <v>36</v>
      </c>
      <c r="AX185" s="13" t="s">
        <v>75</v>
      </c>
      <c r="AY185" s="205" t="s">
        <v>157</v>
      </c>
    </row>
    <row r="186" spans="1:65" s="14" customFormat="1" ht="10.199999999999999">
      <c r="B186" s="206"/>
      <c r="C186" s="207"/>
      <c r="D186" s="190" t="s">
        <v>167</v>
      </c>
      <c r="E186" s="208" t="s">
        <v>19</v>
      </c>
      <c r="F186" s="209" t="s">
        <v>200</v>
      </c>
      <c r="G186" s="207"/>
      <c r="H186" s="210">
        <v>65.087999999999994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167</v>
      </c>
      <c r="AU186" s="216" t="s">
        <v>85</v>
      </c>
      <c r="AV186" s="14" t="s">
        <v>163</v>
      </c>
      <c r="AW186" s="14" t="s">
        <v>36</v>
      </c>
      <c r="AX186" s="14" t="s">
        <v>83</v>
      </c>
      <c r="AY186" s="216" t="s">
        <v>157</v>
      </c>
    </row>
    <row r="187" spans="1:65" s="2" customFormat="1" ht="22.2" customHeight="1">
      <c r="A187" s="35"/>
      <c r="B187" s="36"/>
      <c r="C187" s="176" t="s">
        <v>7</v>
      </c>
      <c r="D187" s="176" t="s">
        <v>159</v>
      </c>
      <c r="E187" s="177" t="s">
        <v>294</v>
      </c>
      <c r="F187" s="178" t="s">
        <v>295</v>
      </c>
      <c r="G187" s="179" t="s">
        <v>162</v>
      </c>
      <c r="H187" s="180">
        <v>3.915</v>
      </c>
      <c r="I187" s="181"/>
      <c r="J187" s="182">
        <f>ROUND(I187*H187,2)</f>
        <v>0</v>
      </c>
      <c r="K187" s="183"/>
      <c r="L187" s="40"/>
      <c r="M187" s="184" t="s">
        <v>19</v>
      </c>
      <c r="N187" s="185" t="s">
        <v>46</v>
      </c>
      <c r="O187" s="65"/>
      <c r="P187" s="186">
        <f>O187*H187</f>
        <v>0</v>
      </c>
      <c r="Q187" s="186">
        <v>0</v>
      </c>
      <c r="R187" s="186">
        <f>Q187*H187</f>
        <v>0</v>
      </c>
      <c r="S187" s="186">
        <v>1.8</v>
      </c>
      <c r="T187" s="187">
        <f>S187*H187</f>
        <v>7.0470000000000006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8" t="s">
        <v>163</v>
      </c>
      <c r="AT187" s="188" t="s">
        <v>159</v>
      </c>
      <c r="AU187" s="188" t="s">
        <v>85</v>
      </c>
      <c r="AY187" s="18" t="s">
        <v>157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8" t="s">
        <v>83</v>
      </c>
      <c r="BK187" s="189">
        <f>ROUND(I187*H187,2)</f>
        <v>0</v>
      </c>
      <c r="BL187" s="18" t="s">
        <v>163</v>
      </c>
      <c r="BM187" s="188" t="s">
        <v>296</v>
      </c>
    </row>
    <row r="188" spans="1:65" s="2" customFormat="1" ht="28.8">
      <c r="A188" s="35"/>
      <c r="B188" s="36"/>
      <c r="C188" s="37"/>
      <c r="D188" s="190" t="s">
        <v>165</v>
      </c>
      <c r="E188" s="37"/>
      <c r="F188" s="191" t="s">
        <v>297</v>
      </c>
      <c r="G188" s="37"/>
      <c r="H188" s="37"/>
      <c r="I188" s="192"/>
      <c r="J188" s="37"/>
      <c r="K188" s="37"/>
      <c r="L188" s="40"/>
      <c r="M188" s="193"/>
      <c r="N188" s="194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165</v>
      </c>
      <c r="AU188" s="18" t="s">
        <v>85</v>
      </c>
    </row>
    <row r="189" spans="1:65" s="15" customFormat="1" ht="10.199999999999999">
      <c r="B189" s="217"/>
      <c r="C189" s="218"/>
      <c r="D189" s="190" t="s">
        <v>167</v>
      </c>
      <c r="E189" s="219" t="s">
        <v>19</v>
      </c>
      <c r="F189" s="220" t="s">
        <v>227</v>
      </c>
      <c r="G189" s="218"/>
      <c r="H189" s="219" t="s">
        <v>19</v>
      </c>
      <c r="I189" s="221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167</v>
      </c>
      <c r="AU189" s="226" t="s">
        <v>85</v>
      </c>
      <c r="AV189" s="15" t="s">
        <v>83</v>
      </c>
      <c r="AW189" s="15" t="s">
        <v>36</v>
      </c>
      <c r="AX189" s="15" t="s">
        <v>75</v>
      </c>
      <c r="AY189" s="226" t="s">
        <v>157</v>
      </c>
    </row>
    <row r="190" spans="1:65" s="13" customFormat="1" ht="10.199999999999999">
      <c r="B190" s="195"/>
      <c r="C190" s="196"/>
      <c r="D190" s="190" t="s">
        <v>167</v>
      </c>
      <c r="E190" s="197" t="s">
        <v>19</v>
      </c>
      <c r="F190" s="198" t="s">
        <v>298</v>
      </c>
      <c r="G190" s="196"/>
      <c r="H190" s="199">
        <v>0.67500000000000004</v>
      </c>
      <c r="I190" s="200"/>
      <c r="J190" s="196"/>
      <c r="K190" s="196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167</v>
      </c>
      <c r="AU190" s="205" t="s">
        <v>85</v>
      </c>
      <c r="AV190" s="13" t="s">
        <v>85</v>
      </c>
      <c r="AW190" s="13" t="s">
        <v>36</v>
      </c>
      <c r="AX190" s="13" t="s">
        <v>75</v>
      </c>
      <c r="AY190" s="205" t="s">
        <v>157</v>
      </c>
    </row>
    <row r="191" spans="1:65" s="13" customFormat="1" ht="10.199999999999999">
      <c r="B191" s="195"/>
      <c r="C191" s="196"/>
      <c r="D191" s="190" t="s">
        <v>167</v>
      </c>
      <c r="E191" s="197" t="s">
        <v>19</v>
      </c>
      <c r="F191" s="198" t="s">
        <v>299</v>
      </c>
      <c r="G191" s="196"/>
      <c r="H191" s="199">
        <v>1.8360000000000001</v>
      </c>
      <c r="I191" s="200"/>
      <c r="J191" s="196"/>
      <c r="K191" s="196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167</v>
      </c>
      <c r="AU191" s="205" t="s">
        <v>85</v>
      </c>
      <c r="AV191" s="13" t="s">
        <v>85</v>
      </c>
      <c r="AW191" s="13" t="s">
        <v>36</v>
      </c>
      <c r="AX191" s="13" t="s">
        <v>75</v>
      </c>
      <c r="AY191" s="205" t="s">
        <v>157</v>
      </c>
    </row>
    <row r="192" spans="1:65" s="15" customFormat="1" ht="10.199999999999999">
      <c r="B192" s="217"/>
      <c r="C192" s="218"/>
      <c r="D192" s="190" t="s">
        <v>167</v>
      </c>
      <c r="E192" s="219" t="s">
        <v>19</v>
      </c>
      <c r="F192" s="220" t="s">
        <v>230</v>
      </c>
      <c r="G192" s="218"/>
      <c r="H192" s="219" t="s">
        <v>19</v>
      </c>
      <c r="I192" s="221"/>
      <c r="J192" s="218"/>
      <c r="K192" s="218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167</v>
      </c>
      <c r="AU192" s="226" t="s">
        <v>85</v>
      </c>
      <c r="AV192" s="15" t="s">
        <v>83</v>
      </c>
      <c r="AW192" s="15" t="s">
        <v>36</v>
      </c>
      <c r="AX192" s="15" t="s">
        <v>75</v>
      </c>
      <c r="AY192" s="226" t="s">
        <v>157</v>
      </c>
    </row>
    <row r="193" spans="1:65" s="13" customFormat="1" ht="10.199999999999999">
      <c r="B193" s="195"/>
      <c r="C193" s="196"/>
      <c r="D193" s="190" t="s">
        <v>167</v>
      </c>
      <c r="E193" s="197" t="s">
        <v>19</v>
      </c>
      <c r="F193" s="198" t="s">
        <v>300</v>
      </c>
      <c r="G193" s="196"/>
      <c r="H193" s="199">
        <v>1.4039999999999999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167</v>
      </c>
      <c r="AU193" s="205" t="s">
        <v>85</v>
      </c>
      <c r="AV193" s="13" t="s">
        <v>85</v>
      </c>
      <c r="AW193" s="13" t="s">
        <v>36</v>
      </c>
      <c r="AX193" s="13" t="s">
        <v>75</v>
      </c>
      <c r="AY193" s="205" t="s">
        <v>157</v>
      </c>
    </row>
    <row r="194" spans="1:65" s="14" customFormat="1" ht="10.199999999999999">
      <c r="B194" s="206"/>
      <c r="C194" s="207"/>
      <c r="D194" s="190" t="s">
        <v>167</v>
      </c>
      <c r="E194" s="208" t="s">
        <v>19</v>
      </c>
      <c r="F194" s="209" t="s">
        <v>200</v>
      </c>
      <c r="G194" s="207"/>
      <c r="H194" s="210">
        <v>3.915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167</v>
      </c>
      <c r="AU194" s="216" t="s">
        <v>85</v>
      </c>
      <c r="AV194" s="14" t="s">
        <v>163</v>
      </c>
      <c r="AW194" s="14" t="s">
        <v>36</v>
      </c>
      <c r="AX194" s="14" t="s">
        <v>83</v>
      </c>
      <c r="AY194" s="216" t="s">
        <v>157</v>
      </c>
    </row>
    <row r="195" spans="1:65" s="2" customFormat="1" ht="22.2" customHeight="1">
      <c r="A195" s="35"/>
      <c r="B195" s="36"/>
      <c r="C195" s="176" t="s">
        <v>301</v>
      </c>
      <c r="D195" s="176" t="s">
        <v>159</v>
      </c>
      <c r="E195" s="177" t="s">
        <v>302</v>
      </c>
      <c r="F195" s="178" t="s">
        <v>303</v>
      </c>
      <c r="G195" s="179" t="s">
        <v>162</v>
      </c>
      <c r="H195" s="180">
        <v>5.8689999999999998</v>
      </c>
      <c r="I195" s="181"/>
      <c r="J195" s="182">
        <f>ROUND(I195*H195,2)</f>
        <v>0</v>
      </c>
      <c r="K195" s="183"/>
      <c r="L195" s="40"/>
      <c r="M195" s="184" t="s">
        <v>19</v>
      </c>
      <c r="N195" s="185" t="s">
        <v>46</v>
      </c>
      <c r="O195" s="65"/>
      <c r="P195" s="186">
        <f>O195*H195</f>
        <v>0</v>
      </c>
      <c r="Q195" s="186">
        <v>0</v>
      </c>
      <c r="R195" s="186">
        <f>Q195*H195</f>
        <v>0</v>
      </c>
      <c r="S195" s="186">
        <v>2.2000000000000002</v>
      </c>
      <c r="T195" s="187">
        <f>S195*H195</f>
        <v>12.911800000000001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8" t="s">
        <v>163</v>
      </c>
      <c r="AT195" s="188" t="s">
        <v>159</v>
      </c>
      <c r="AU195" s="188" t="s">
        <v>85</v>
      </c>
      <c r="AY195" s="18" t="s">
        <v>157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8" t="s">
        <v>83</v>
      </c>
      <c r="BK195" s="189">
        <f>ROUND(I195*H195,2)</f>
        <v>0</v>
      </c>
      <c r="BL195" s="18" t="s">
        <v>163</v>
      </c>
      <c r="BM195" s="188" t="s">
        <v>304</v>
      </c>
    </row>
    <row r="196" spans="1:65" s="2" customFormat="1" ht="19.2">
      <c r="A196" s="35"/>
      <c r="B196" s="36"/>
      <c r="C196" s="37"/>
      <c r="D196" s="190" t="s">
        <v>165</v>
      </c>
      <c r="E196" s="37"/>
      <c r="F196" s="191" t="s">
        <v>305</v>
      </c>
      <c r="G196" s="37"/>
      <c r="H196" s="37"/>
      <c r="I196" s="192"/>
      <c r="J196" s="37"/>
      <c r="K196" s="37"/>
      <c r="L196" s="40"/>
      <c r="M196" s="193"/>
      <c r="N196" s="194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165</v>
      </c>
      <c r="AU196" s="18" t="s">
        <v>85</v>
      </c>
    </row>
    <row r="197" spans="1:65" s="13" customFormat="1" ht="10.199999999999999">
      <c r="B197" s="195"/>
      <c r="C197" s="196"/>
      <c r="D197" s="190" t="s">
        <v>167</v>
      </c>
      <c r="E197" s="197" t="s">
        <v>19</v>
      </c>
      <c r="F197" s="198" t="s">
        <v>306</v>
      </c>
      <c r="G197" s="196"/>
      <c r="H197" s="199">
        <v>2.1520000000000001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167</v>
      </c>
      <c r="AU197" s="205" t="s">
        <v>85</v>
      </c>
      <c r="AV197" s="13" t="s">
        <v>85</v>
      </c>
      <c r="AW197" s="13" t="s">
        <v>36</v>
      </c>
      <c r="AX197" s="13" t="s">
        <v>75</v>
      </c>
      <c r="AY197" s="205" t="s">
        <v>157</v>
      </c>
    </row>
    <row r="198" spans="1:65" s="13" customFormat="1" ht="10.199999999999999">
      <c r="B198" s="195"/>
      <c r="C198" s="196"/>
      <c r="D198" s="190" t="s">
        <v>167</v>
      </c>
      <c r="E198" s="197" t="s">
        <v>19</v>
      </c>
      <c r="F198" s="198" t="s">
        <v>307</v>
      </c>
      <c r="G198" s="196"/>
      <c r="H198" s="199">
        <v>3.7170000000000001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167</v>
      </c>
      <c r="AU198" s="205" t="s">
        <v>85</v>
      </c>
      <c r="AV198" s="13" t="s">
        <v>85</v>
      </c>
      <c r="AW198" s="13" t="s">
        <v>36</v>
      </c>
      <c r="AX198" s="13" t="s">
        <v>75</v>
      </c>
      <c r="AY198" s="205" t="s">
        <v>157</v>
      </c>
    </row>
    <row r="199" spans="1:65" s="14" customFormat="1" ht="10.199999999999999">
      <c r="B199" s="206"/>
      <c r="C199" s="207"/>
      <c r="D199" s="190" t="s">
        <v>167</v>
      </c>
      <c r="E199" s="208" t="s">
        <v>19</v>
      </c>
      <c r="F199" s="209" t="s">
        <v>200</v>
      </c>
      <c r="G199" s="207"/>
      <c r="H199" s="210">
        <v>5.8689999999999998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167</v>
      </c>
      <c r="AU199" s="216" t="s">
        <v>85</v>
      </c>
      <c r="AV199" s="14" t="s">
        <v>163</v>
      </c>
      <c r="AW199" s="14" t="s">
        <v>36</v>
      </c>
      <c r="AX199" s="14" t="s">
        <v>83</v>
      </c>
      <c r="AY199" s="216" t="s">
        <v>157</v>
      </c>
    </row>
    <row r="200" spans="1:65" s="2" customFormat="1" ht="22.2" customHeight="1">
      <c r="A200" s="35"/>
      <c r="B200" s="36"/>
      <c r="C200" s="176" t="s">
        <v>308</v>
      </c>
      <c r="D200" s="176" t="s">
        <v>159</v>
      </c>
      <c r="E200" s="177" t="s">
        <v>309</v>
      </c>
      <c r="F200" s="178" t="s">
        <v>310</v>
      </c>
      <c r="G200" s="179" t="s">
        <v>162</v>
      </c>
      <c r="H200" s="180">
        <v>5.8689999999999998</v>
      </c>
      <c r="I200" s="181"/>
      <c r="J200" s="182">
        <f>ROUND(I200*H200,2)</f>
        <v>0</v>
      </c>
      <c r="K200" s="183"/>
      <c r="L200" s="40"/>
      <c r="M200" s="184" t="s">
        <v>19</v>
      </c>
      <c r="N200" s="185" t="s">
        <v>46</v>
      </c>
      <c r="O200" s="65"/>
      <c r="P200" s="186">
        <f>O200*H200</f>
        <v>0</v>
      </c>
      <c r="Q200" s="186">
        <v>0</v>
      </c>
      <c r="R200" s="186">
        <f>Q200*H200</f>
        <v>0</v>
      </c>
      <c r="S200" s="186">
        <v>4.3999999999999997E-2</v>
      </c>
      <c r="T200" s="187">
        <f>S200*H200</f>
        <v>0.25823599999999997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8" t="s">
        <v>163</v>
      </c>
      <c r="AT200" s="188" t="s">
        <v>159</v>
      </c>
      <c r="AU200" s="188" t="s">
        <v>85</v>
      </c>
      <c r="AY200" s="18" t="s">
        <v>157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8" t="s">
        <v>83</v>
      </c>
      <c r="BK200" s="189">
        <f>ROUND(I200*H200,2)</f>
        <v>0</v>
      </c>
      <c r="BL200" s="18" t="s">
        <v>163</v>
      </c>
      <c r="BM200" s="188" t="s">
        <v>311</v>
      </c>
    </row>
    <row r="201" spans="1:65" s="2" customFormat="1" ht="19.2">
      <c r="A201" s="35"/>
      <c r="B201" s="36"/>
      <c r="C201" s="37"/>
      <c r="D201" s="190" t="s">
        <v>165</v>
      </c>
      <c r="E201" s="37"/>
      <c r="F201" s="191" t="s">
        <v>312</v>
      </c>
      <c r="G201" s="37"/>
      <c r="H201" s="37"/>
      <c r="I201" s="192"/>
      <c r="J201" s="37"/>
      <c r="K201" s="37"/>
      <c r="L201" s="40"/>
      <c r="M201" s="193"/>
      <c r="N201" s="194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165</v>
      </c>
      <c r="AU201" s="18" t="s">
        <v>85</v>
      </c>
    </row>
    <row r="202" spans="1:65" s="13" customFormat="1" ht="10.199999999999999">
      <c r="B202" s="195"/>
      <c r="C202" s="196"/>
      <c r="D202" s="190" t="s">
        <v>167</v>
      </c>
      <c r="E202" s="197" t="s">
        <v>19</v>
      </c>
      <c r="F202" s="198" t="s">
        <v>313</v>
      </c>
      <c r="G202" s="196"/>
      <c r="H202" s="199">
        <v>5.8689999999999998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167</v>
      </c>
      <c r="AU202" s="205" t="s">
        <v>85</v>
      </c>
      <c r="AV202" s="13" t="s">
        <v>85</v>
      </c>
      <c r="AW202" s="13" t="s">
        <v>36</v>
      </c>
      <c r="AX202" s="13" t="s">
        <v>83</v>
      </c>
      <c r="AY202" s="205" t="s">
        <v>157</v>
      </c>
    </row>
    <row r="203" spans="1:65" s="2" customFormat="1" ht="22.2" customHeight="1">
      <c r="A203" s="35"/>
      <c r="B203" s="36"/>
      <c r="C203" s="176" t="s">
        <v>314</v>
      </c>
      <c r="D203" s="176" t="s">
        <v>159</v>
      </c>
      <c r="E203" s="177" t="s">
        <v>315</v>
      </c>
      <c r="F203" s="178" t="s">
        <v>316</v>
      </c>
      <c r="G203" s="179" t="s">
        <v>177</v>
      </c>
      <c r="H203" s="180">
        <v>10.26</v>
      </c>
      <c r="I203" s="181"/>
      <c r="J203" s="182">
        <f>ROUND(I203*H203,2)</f>
        <v>0</v>
      </c>
      <c r="K203" s="183"/>
      <c r="L203" s="40"/>
      <c r="M203" s="184" t="s">
        <v>19</v>
      </c>
      <c r="N203" s="185" t="s">
        <v>46</v>
      </c>
      <c r="O203" s="65"/>
      <c r="P203" s="186">
        <f>O203*H203</f>
        <v>0</v>
      </c>
      <c r="Q203" s="186">
        <v>0</v>
      </c>
      <c r="R203" s="186">
        <f>Q203*H203</f>
        <v>0</v>
      </c>
      <c r="S203" s="186">
        <v>5.5E-2</v>
      </c>
      <c r="T203" s="187">
        <f>S203*H203</f>
        <v>0.56430000000000002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8" t="s">
        <v>163</v>
      </c>
      <c r="AT203" s="188" t="s">
        <v>159</v>
      </c>
      <c r="AU203" s="188" t="s">
        <v>85</v>
      </c>
      <c r="AY203" s="18" t="s">
        <v>157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8" t="s">
        <v>83</v>
      </c>
      <c r="BK203" s="189">
        <f>ROUND(I203*H203,2)</f>
        <v>0</v>
      </c>
      <c r="BL203" s="18" t="s">
        <v>163</v>
      </c>
      <c r="BM203" s="188" t="s">
        <v>317</v>
      </c>
    </row>
    <row r="204" spans="1:65" s="2" customFormat="1" ht="28.8">
      <c r="A204" s="35"/>
      <c r="B204" s="36"/>
      <c r="C204" s="37"/>
      <c r="D204" s="190" t="s">
        <v>165</v>
      </c>
      <c r="E204" s="37"/>
      <c r="F204" s="191" t="s">
        <v>318</v>
      </c>
      <c r="G204" s="37"/>
      <c r="H204" s="37"/>
      <c r="I204" s="192"/>
      <c r="J204" s="37"/>
      <c r="K204" s="37"/>
      <c r="L204" s="40"/>
      <c r="M204" s="193"/>
      <c r="N204" s="194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165</v>
      </c>
      <c r="AU204" s="18" t="s">
        <v>85</v>
      </c>
    </row>
    <row r="205" spans="1:65" s="15" customFormat="1" ht="10.199999999999999">
      <c r="B205" s="217"/>
      <c r="C205" s="218"/>
      <c r="D205" s="190" t="s">
        <v>167</v>
      </c>
      <c r="E205" s="219" t="s">
        <v>19</v>
      </c>
      <c r="F205" s="220" t="s">
        <v>227</v>
      </c>
      <c r="G205" s="218"/>
      <c r="H205" s="219" t="s">
        <v>19</v>
      </c>
      <c r="I205" s="221"/>
      <c r="J205" s="218"/>
      <c r="K205" s="218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167</v>
      </c>
      <c r="AU205" s="226" t="s">
        <v>85</v>
      </c>
      <c r="AV205" s="15" t="s">
        <v>83</v>
      </c>
      <c r="AW205" s="15" t="s">
        <v>36</v>
      </c>
      <c r="AX205" s="15" t="s">
        <v>75</v>
      </c>
      <c r="AY205" s="226" t="s">
        <v>157</v>
      </c>
    </row>
    <row r="206" spans="1:65" s="13" customFormat="1" ht="10.199999999999999">
      <c r="B206" s="195"/>
      <c r="C206" s="196"/>
      <c r="D206" s="190" t="s">
        <v>167</v>
      </c>
      <c r="E206" s="197" t="s">
        <v>19</v>
      </c>
      <c r="F206" s="198" t="s">
        <v>228</v>
      </c>
      <c r="G206" s="196"/>
      <c r="H206" s="199">
        <v>1.5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167</v>
      </c>
      <c r="AU206" s="205" t="s">
        <v>85</v>
      </c>
      <c r="AV206" s="13" t="s">
        <v>85</v>
      </c>
      <c r="AW206" s="13" t="s">
        <v>36</v>
      </c>
      <c r="AX206" s="13" t="s">
        <v>75</v>
      </c>
      <c r="AY206" s="205" t="s">
        <v>157</v>
      </c>
    </row>
    <row r="207" spans="1:65" s="13" customFormat="1" ht="10.199999999999999">
      <c r="B207" s="195"/>
      <c r="C207" s="196"/>
      <c r="D207" s="190" t="s">
        <v>167</v>
      </c>
      <c r="E207" s="197" t="s">
        <v>19</v>
      </c>
      <c r="F207" s="198" t="s">
        <v>229</v>
      </c>
      <c r="G207" s="196"/>
      <c r="H207" s="199">
        <v>3.06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167</v>
      </c>
      <c r="AU207" s="205" t="s">
        <v>85</v>
      </c>
      <c r="AV207" s="13" t="s">
        <v>85</v>
      </c>
      <c r="AW207" s="13" t="s">
        <v>36</v>
      </c>
      <c r="AX207" s="13" t="s">
        <v>75</v>
      </c>
      <c r="AY207" s="205" t="s">
        <v>157</v>
      </c>
    </row>
    <row r="208" spans="1:65" s="15" customFormat="1" ht="10.199999999999999">
      <c r="B208" s="217"/>
      <c r="C208" s="218"/>
      <c r="D208" s="190" t="s">
        <v>167</v>
      </c>
      <c r="E208" s="219" t="s">
        <v>19</v>
      </c>
      <c r="F208" s="220" t="s">
        <v>230</v>
      </c>
      <c r="G208" s="218"/>
      <c r="H208" s="219" t="s">
        <v>19</v>
      </c>
      <c r="I208" s="221"/>
      <c r="J208" s="218"/>
      <c r="K208" s="218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167</v>
      </c>
      <c r="AU208" s="226" t="s">
        <v>85</v>
      </c>
      <c r="AV208" s="15" t="s">
        <v>83</v>
      </c>
      <c r="AW208" s="15" t="s">
        <v>36</v>
      </c>
      <c r="AX208" s="15" t="s">
        <v>75</v>
      </c>
      <c r="AY208" s="226" t="s">
        <v>157</v>
      </c>
    </row>
    <row r="209" spans="1:65" s="13" customFormat="1" ht="10.199999999999999">
      <c r="B209" s="195"/>
      <c r="C209" s="196"/>
      <c r="D209" s="190" t="s">
        <v>167</v>
      </c>
      <c r="E209" s="197" t="s">
        <v>19</v>
      </c>
      <c r="F209" s="198" t="s">
        <v>231</v>
      </c>
      <c r="G209" s="196"/>
      <c r="H209" s="199">
        <v>2.1</v>
      </c>
      <c r="I209" s="200"/>
      <c r="J209" s="196"/>
      <c r="K209" s="196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167</v>
      </c>
      <c r="AU209" s="205" t="s">
        <v>85</v>
      </c>
      <c r="AV209" s="13" t="s">
        <v>85</v>
      </c>
      <c r="AW209" s="13" t="s">
        <v>36</v>
      </c>
      <c r="AX209" s="13" t="s">
        <v>75</v>
      </c>
      <c r="AY209" s="205" t="s">
        <v>157</v>
      </c>
    </row>
    <row r="210" spans="1:65" s="13" customFormat="1" ht="10.199999999999999">
      <c r="B210" s="195"/>
      <c r="C210" s="196"/>
      <c r="D210" s="190" t="s">
        <v>167</v>
      </c>
      <c r="E210" s="197" t="s">
        <v>19</v>
      </c>
      <c r="F210" s="198" t="s">
        <v>232</v>
      </c>
      <c r="G210" s="196"/>
      <c r="H210" s="199">
        <v>2.34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167</v>
      </c>
      <c r="AU210" s="205" t="s">
        <v>85</v>
      </c>
      <c r="AV210" s="13" t="s">
        <v>85</v>
      </c>
      <c r="AW210" s="13" t="s">
        <v>36</v>
      </c>
      <c r="AX210" s="13" t="s">
        <v>75</v>
      </c>
      <c r="AY210" s="205" t="s">
        <v>157</v>
      </c>
    </row>
    <row r="211" spans="1:65" s="13" customFormat="1" ht="10.199999999999999">
      <c r="B211" s="195"/>
      <c r="C211" s="196"/>
      <c r="D211" s="190" t="s">
        <v>167</v>
      </c>
      <c r="E211" s="197" t="s">
        <v>19</v>
      </c>
      <c r="F211" s="198" t="s">
        <v>233</v>
      </c>
      <c r="G211" s="196"/>
      <c r="H211" s="199">
        <v>1.26</v>
      </c>
      <c r="I211" s="200"/>
      <c r="J211" s="196"/>
      <c r="K211" s="196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167</v>
      </c>
      <c r="AU211" s="205" t="s">
        <v>85</v>
      </c>
      <c r="AV211" s="13" t="s">
        <v>85</v>
      </c>
      <c r="AW211" s="13" t="s">
        <v>36</v>
      </c>
      <c r="AX211" s="13" t="s">
        <v>75</v>
      </c>
      <c r="AY211" s="205" t="s">
        <v>157</v>
      </c>
    </row>
    <row r="212" spans="1:65" s="14" customFormat="1" ht="10.199999999999999">
      <c r="B212" s="206"/>
      <c r="C212" s="207"/>
      <c r="D212" s="190" t="s">
        <v>167</v>
      </c>
      <c r="E212" s="208" t="s">
        <v>19</v>
      </c>
      <c r="F212" s="209" t="s">
        <v>200</v>
      </c>
      <c r="G212" s="207"/>
      <c r="H212" s="210">
        <v>10.26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167</v>
      </c>
      <c r="AU212" s="216" t="s">
        <v>85</v>
      </c>
      <c r="AV212" s="14" t="s">
        <v>163</v>
      </c>
      <c r="AW212" s="14" t="s">
        <v>36</v>
      </c>
      <c r="AX212" s="14" t="s">
        <v>83</v>
      </c>
      <c r="AY212" s="216" t="s">
        <v>157</v>
      </c>
    </row>
    <row r="213" spans="1:65" s="2" customFormat="1" ht="22.2" customHeight="1">
      <c r="A213" s="35"/>
      <c r="B213" s="36"/>
      <c r="C213" s="176" t="s">
        <v>319</v>
      </c>
      <c r="D213" s="176" t="s">
        <v>159</v>
      </c>
      <c r="E213" s="177" t="s">
        <v>320</v>
      </c>
      <c r="F213" s="178" t="s">
        <v>321</v>
      </c>
      <c r="G213" s="179" t="s">
        <v>177</v>
      </c>
      <c r="H213" s="180">
        <v>7.4160000000000004</v>
      </c>
      <c r="I213" s="181"/>
      <c r="J213" s="182">
        <f>ROUND(I213*H213,2)</f>
        <v>0</v>
      </c>
      <c r="K213" s="183"/>
      <c r="L213" s="40"/>
      <c r="M213" s="184" t="s">
        <v>19</v>
      </c>
      <c r="N213" s="185" t="s">
        <v>46</v>
      </c>
      <c r="O213" s="65"/>
      <c r="P213" s="186">
        <f>O213*H213</f>
        <v>0</v>
      </c>
      <c r="Q213" s="186">
        <v>0</v>
      </c>
      <c r="R213" s="186">
        <f>Q213*H213</f>
        <v>0</v>
      </c>
      <c r="S213" s="186">
        <v>3.4000000000000002E-2</v>
      </c>
      <c r="T213" s="187">
        <f>S213*H213</f>
        <v>0.25214400000000003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8" t="s">
        <v>163</v>
      </c>
      <c r="AT213" s="188" t="s">
        <v>159</v>
      </c>
      <c r="AU213" s="188" t="s">
        <v>85</v>
      </c>
      <c r="AY213" s="18" t="s">
        <v>157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8" t="s">
        <v>83</v>
      </c>
      <c r="BK213" s="189">
        <f>ROUND(I213*H213,2)</f>
        <v>0</v>
      </c>
      <c r="BL213" s="18" t="s">
        <v>163</v>
      </c>
      <c r="BM213" s="188" t="s">
        <v>322</v>
      </c>
    </row>
    <row r="214" spans="1:65" s="2" customFormat="1" ht="28.8">
      <c r="A214" s="35"/>
      <c r="B214" s="36"/>
      <c r="C214" s="37"/>
      <c r="D214" s="190" t="s">
        <v>165</v>
      </c>
      <c r="E214" s="37"/>
      <c r="F214" s="191" t="s">
        <v>323</v>
      </c>
      <c r="G214" s="37"/>
      <c r="H214" s="37"/>
      <c r="I214" s="192"/>
      <c r="J214" s="37"/>
      <c r="K214" s="37"/>
      <c r="L214" s="40"/>
      <c r="M214" s="193"/>
      <c r="N214" s="194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165</v>
      </c>
      <c r="AU214" s="18" t="s">
        <v>85</v>
      </c>
    </row>
    <row r="215" spans="1:65" s="13" customFormat="1" ht="10.199999999999999">
      <c r="B215" s="195"/>
      <c r="C215" s="196"/>
      <c r="D215" s="190" t="s">
        <v>167</v>
      </c>
      <c r="E215" s="197" t="s">
        <v>19</v>
      </c>
      <c r="F215" s="198" t="s">
        <v>324</v>
      </c>
      <c r="G215" s="196"/>
      <c r="H215" s="199">
        <v>5.3040000000000003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167</v>
      </c>
      <c r="AU215" s="205" t="s">
        <v>85</v>
      </c>
      <c r="AV215" s="13" t="s">
        <v>85</v>
      </c>
      <c r="AW215" s="13" t="s">
        <v>36</v>
      </c>
      <c r="AX215" s="13" t="s">
        <v>75</v>
      </c>
      <c r="AY215" s="205" t="s">
        <v>157</v>
      </c>
    </row>
    <row r="216" spans="1:65" s="13" customFormat="1" ht="10.199999999999999">
      <c r="B216" s="195"/>
      <c r="C216" s="196"/>
      <c r="D216" s="190" t="s">
        <v>167</v>
      </c>
      <c r="E216" s="197" t="s">
        <v>19</v>
      </c>
      <c r="F216" s="198" t="s">
        <v>325</v>
      </c>
      <c r="G216" s="196"/>
      <c r="H216" s="199">
        <v>2.1120000000000001</v>
      </c>
      <c r="I216" s="200"/>
      <c r="J216" s="196"/>
      <c r="K216" s="196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167</v>
      </c>
      <c r="AU216" s="205" t="s">
        <v>85</v>
      </c>
      <c r="AV216" s="13" t="s">
        <v>85</v>
      </c>
      <c r="AW216" s="13" t="s">
        <v>36</v>
      </c>
      <c r="AX216" s="13" t="s">
        <v>75</v>
      </c>
      <c r="AY216" s="205" t="s">
        <v>157</v>
      </c>
    </row>
    <row r="217" spans="1:65" s="14" customFormat="1" ht="10.199999999999999">
      <c r="B217" s="206"/>
      <c r="C217" s="207"/>
      <c r="D217" s="190" t="s">
        <v>167</v>
      </c>
      <c r="E217" s="208" t="s">
        <v>19</v>
      </c>
      <c r="F217" s="209" t="s">
        <v>200</v>
      </c>
      <c r="G217" s="207"/>
      <c r="H217" s="210">
        <v>7.4160000000000004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167</v>
      </c>
      <c r="AU217" s="216" t="s">
        <v>85</v>
      </c>
      <c r="AV217" s="14" t="s">
        <v>163</v>
      </c>
      <c r="AW217" s="14" t="s">
        <v>36</v>
      </c>
      <c r="AX217" s="14" t="s">
        <v>83</v>
      </c>
      <c r="AY217" s="216" t="s">
        <v>157</v>
      </c>
    </row>
    <row r="218" spans="1:65" s="2" customFormat="1" ht="22.2" customHeight="1">
      <c r="A218" s="35"/>
      <c r="B218" s="36"/>
      <c r="C218" s="176" t="s">
        <v>326</v>
      </c>
      <c r="D218" s="176" t="s">
        <v>159</v>
      </c>
      <c r="E218" s="177" t="s">
        <v>327</v>
      </c>
      <c r="F218" s="178" t="s">
        <v>328</v>
      </c>
      <c r="G218" s="179" t="s">
        <v>162</v>
      </c>
      <c r="H218" s="180">
        <v>0.66200000000000003</v>
      </c>
      <c r="I218" s="181"/>
      <c r="J218" s="182">
        <f>ROUND(I218*H218,2)</f>
        <v>0</v>
      </c>
      <c r="K218" s="183"/>
      <c r="L218" s="40"/>
      <c r="M218" s="184" t="s">
        <v>19</v>
      </c>
      <c r="N218" s="185" t="s">
        <v>46</v>
      </c>
      <c r="O218" s="65"/>
      <c r="P218" s="186">
        <f>O218*H218</f>
        <v>0</v>
      </c>
      <c r="Q218" s="186">
        <v>0</v>
      </c>
      <c r="R218" s="186">
        <f>Q218*H218</f>
        <v>0</v>
      </c>
      <c r="S218" s="186">
        <v>1.8</v>
      </c>
      <c r="T218" s="187">
        <f>S218*H218</f>
        <v>1.1916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8" t="s">
        <v>163</v>
      </c>
      <c r="AT218" s="188" t="s">
        <v>159</v>
      </c>
      <c r="AU218" s="188" t="s">
        <v>85</v>
      </c>
      <c r="AY218" s="18" t="s">
        <v>157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8" t="s">
        <v>83</v>
      </c>
      <c r="BK218" s="189">
        <f>ROUND(I218*H218,2)</f>
        <v>0</v>
      </c>
      <c r="BL218" s="18" t="s">
        <v>163</v>
      </c>
      <c r="BM218" s="188" t="s">
        <v>329</v>
      </c>
    </row>
    <row r="219" spans="1:65" s="2" customFormat="1" ht="28.8">
      <c r="A219" s="35"/>
      <c r="B219" s="36"/>
      <c r="C219" s="37"/>
      <c r="D219" s="190" t="s">
        <v>165</v>
      </c>
      <c r="E219" s="37"/>
      <c r="F219" s="191" t="s">
        <v>330</v>
      </c>
      <c r="G219" s="37"/>
      <c r="H219" s="37"/>
      <c r="I219" s="192"/>
      <c r="J219" s="37"/>
      <c r="K219" s="37"/>
      <c r="L219" s="40"/>
      <c r="M219" s="193"/>
      <c r="N219" s="194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165</v>
      </c>
      <c r="AU219" s="18" t="s">
        <v>85</v>
      </c>
    </row>
    <row r="220" spans="1:65" s="13" customFormat="1" ht="10.199999999999999">
      <c r="B220" s="195"/>
      <c r="C220" s="196"/>
      <c r="D220" s="190" t="s">
        <v>167</v>
      </c>
      <c r="E220" s="197" t="s">
        <v>19</v>
      </c>
      <c r="F220" s="198" t="s">
        <v>331</v>
      </c>
      <c r="G220" s="196"/>
      <c r="H220" s="199">
        <v>0.66200000000000003</v>
      </c>
      <c r="I220" s="200"/>
      <c r="J220" s="196"/>
      <c r="K220" s="196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167</v>
      </c>
      <c r="AU220" s="205" t="s">
        <v>85</v>
      </c>
      <c r="AV220" s="13" t="s">
        <v>85</v>
      </c>
      <c r="AW220" s="13" t="s">
        <v>36</v>
      </c>
      <c r="AX220" s="13" t="s">
        <v>83</v>
      </c>
      <c r="AY220" s="205" t="s">
        <v>157</v>
      </c>
    </row>
    <row r="221" spans="1:65" s="2" customFormat="1" ht="22.2" customHeight="1">
      <c r="A221" s="35"/>
      <c r="B221" s="36"/>
      <c r="C221" s="176" t="s">
        <v>332</v>
      </c>
      <c r="D221" s="176" t="s">
        <v>159</v>
      </c>
      <c r="E221" s="177" t="s">
        <v>333</v>
      </c>
      <c r="F221" s="178" t="s">
        <v>334</v>
      </c>
      <c r="G221" s="179" t="s">
        <v>162</v>
      </c>
      <c r="H221" s="180">
        <v>1.103</v>
      </c>
      <c r="I221" s="181"/>
      <c r="J221" s="182">
        <f>ROUND(I221*H221,2)</f>
        <v>0</v>
      </c>
      <c r="K221" s="183"/>
      <c r="L221" s="40"/>
      <c r="M221" s="184" t="s">
        <v>19</v>
      </c>
      <c r="N221" s="185" t="s">
        <v>46</v>
      </c>
      <c r="O221" s="65"/>
      <c r="P221" s="186">
        <f>O221*H221</f>
        <v>0</v>
      </c>
      <c r="Q221" s="186">
        <v>0</v>
      </c>
      <c r="R221" s="186">
        <f>Q221*H221</f>
        <v>0</v>
      </c>
      <c r="S221" s="186">
        <v>1.8</v>
      </c>
      <c r="T221" s="187">
        <f>S221*H221</f>
        <v>1.9854000000000001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8" t="s">
        <v>163</v>
      </c>
      <c r="AT221" s="188" t="s">
        <v>159</v>
      </c>
      <c r="AU221" s="188" t="s">
        <v>85</v>
      </c>
      <c r="AY221" s="18" t="s">
        <v>157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8" t="s">
        <v>83</v>
      </c>
      <c r="BK221" s="189">
        <f>ROUND(I221*H221,2)</f>
        <v>0</v>
      </c>
      <c r="BL221" s="18" t="s">
        <v>163</v>
      </c>
      <c r="BM221" s="188" t="s">
        <v>335</v>
      </c>
    </row>
    <row r="222" spans="1:65" s="2" customFormat="1" ht="28.8">
      <c r="A222" s="35"/>
      <c r="B222" s="36"/>
      <c r="C222" s="37"/>
      <c r="D222" s="190" t="s">
        <v>165</v>
      </c>
      <c r="E222" s="37"/>
      <c r="F222" s="191" t="s">
        <v>336</v>
      </c>
      <c r="G222" s="37"/>
      <c r="H222" s="37"/>
      <c r="I222" s="192"/>
      <c r="J222" s="37"/>
      <c r="K222" s="37"/>
      <c r="L222" s="40"/>
      <c r="M222" s="193"/>
      <c r="N222" s="194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165</v>
      </c>
      <c r="AU222" s="18" t="s">
        <v>85</v>
      </c>
    </row>
    <row r="223" spans="1:65" s="13" customFormat="1" ht="10.199999999999999">
      <c r="B223" s="195"/>
      <c r="C223" s="196"/>
      <c r="D223" s="190" t="s">
        <v>167</v>
      </c>
      <c r="E223" s="197" t="s">
        <v>19</v>
      </c>
      <c r="F223" s="198" t="s">
        <v>337</v>
      </c>
      <c r="G223" s="196"/>
      <c r="H223" s="199">
        <v>1.103</v>
      </c>
      <c r="I223" s="200"/>
      <c r="J223" s="196"/>
      <c r="K223" s="196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167</v>
      </c>
      <c r="AU223" s="205" t="s">
        <v>85</v>
      </c>
      <c r="AV223" s="13" t="s">
        <v>85</v>
      </c>
      <c r="AW223" s="13" t="s">
        <v>36</v>
      </c>
      <c r="AX223" s="13" t="s">
        <v>83</v>
      </c>
      <c r="AY223" s="205" t="s">
        <v>157</v>
      </c>
    </row>
    <row r="224" spans="1:65" s="2" customFormat="1" ht="22.2" customHeight="1">
      <c r="A224" s="35"/>
      <c r="B224" s="36"/>
      <c r="C224" s="176" t="s">
        <v>338</v>
      </c>
      <c r="D224" s="176" t="s">
        <v>159</v>
      </c>
      <c r="E224" s="177" t="s">
        <v>339</v>
      </c>
      <c r="F224" s="178" t="s">
        <v>340</v>
      </c>
      <c r="G224" s="179" t="s">
        <v>189</v>
      </c>
      <c r="H224" s="180">
        <v>15</v>
      </c>
      <c r="I224" s="181"/>
      <c r="J224" s="182">
        <f>ROUND(I224*H224,2)</f>
        <v>0</v>
      </c>
      <c r="K224" s="183"/>
      <c r="L224" s="40"/>
      <c r="M224" s="184" t="s">
        <v>19</v>
      </c>
      <c r="N224" s="185" t="s">
        <v>46</v>
      </c>
      <c r="O224" s="65"/>
      <c r="P224" s="186">
        <f>O224*H224</f>
        <v>0</v>
      </c>
      <c r="Q224" s="186">
        <v>0</v>
      </c>
      <c r="R224" s="186">
        <f>Q224*H224</f>
        <v>0</v>
      </c>
      <c r="S224" s="186">
        <v>2.9000000000000001E-2</v>
      </c>
      <c r="T224" s="187">
        <f>S224*H224</f>
        <v>0.435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8" t="s">
        <v>163</v>
      </c>
      <c r="AT224" s="188" t="s">
        <v>159</v>
      </c>
      <c r="AU224" s="188" t="s">
        <v>85</v>
      </c>
      <c r="AY224" s="18" t="s">
        <v>157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8" t="s">
        <v>83</v>
      </c>
      <c r="BK224" s="189">
        <f>ROUND(I224*H224,2)</f>
        <v>0</v>
      </c>
      <c r="BL224" s="18" t="s">
        <v>163</v>
      </c>
      <c r="BM224" s="188" t="s">
        <v>341</v>
      </c>
    </row>
    <row r="225" spans="1:65" s="2" customFormat="1" ht="19.2">
      <c r="A225" s="35"/>
      <c r="B225" s="36"/>
      <c r="C225" s="37"/>
      <c r="D225" s="190" t="s">
        <v>165</v>
      </c>
      <c r="E225" s="37"/>
      <c r="F225" s="191" t="s">
        <v>342</v>
      </c>
      <c r="G225" s="37"/>
      <c r="H225" s="37"/>
      <c r="I225" s="192"/>
      <c r="J225" s="37"/>
      <c r="K225" s="37"/>
      <c r="L225" s="40"/>
      <c r="M225" s="193"/>
      <c r="N225" s="194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165</v>
      </c>
      <c r="AU225" s="18" t="s">
        <v>85</v>
      </c>
    </row>
    <row r="226" spans="1:65" s="2" customFormat="1" ht="22.2" customHeight="1">
      <c r="A226" s="35"/>
      <c r="B226" s="36"/>
      <c r="C226" s="176" t="s">
        <v>343</v>
      </c>
      <c r="D226" s="176" t="s">
        <v>159</v>
      </c>
      <c r="E226" s="177" t="s">
        <v>344</v>
      </c>
      <c r="F226" s="178" t="s">
        <v>345</v>
      </c>
      <c r="G226" s="179" t="s">
        <v>346</v>
      </c>
      <c r="H226" s="180">
        <v>7.3</v>
      </c>
      <c r="I226" s="181"/>
      <c r="J226" s="182">
        <f>ROUND(I226*H226,2)</f>
        <v>0</v>
      </c>
      <c r="K226" s="183"/>
      <c r="L226" s="40"/>
      <c r="M226" s="184" t="s">
        <v>19</v>
      </c>
      <c r="N226" s="185" t="s">
        <v>46</v>
      </c>
      <c r="O226" s="65"/>
      <c r="P226" s="186">
        <f>O226*H226</f>
        <v>0</v>
      </c>
      <c r="Q226" s="186">
        <v>0</v>
      </c>
      <c r="R226" s="186">
        <f>Q226*H226</f>
        <v>0</v>
      </c>
      <c r="S226" s="186">
        <v>4.2000000000000003E-2</v>
      </c>
      <c r="T226" s="187">
        <f>S226*H226</f>
        <v>0.30660000000000004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8" t="s">
        <v>163</v>
      </c>
      <c r="AT226" s="188" t="s">
        <v>159</v>
      </c>
      <c r="AU226" s="188" t="s">
        <v>85</v>
      </c>
      <c r="AY226" s="18" t="s">
        <v>157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83</v>
      </c>
      <c r="BK226" s="189">
        <f>ROUND(I226*H226,2)</f>
        <v>0</v>
      </c>
      <c r="BL226" s="18" t="s">
        <v>163</v>
      </c>
      <c r="BM226" s="188" t="s">
        <v>347</v>
      </c>
    </row>
    <row r="227" spans="1:65" s="2" customFormat="1" ht="28.8">
      <c r="A227" s="35"/>
      <c r="B227" s="36"/>
      <c r="C227" s="37"/>
      <c r="D227" s="190" t="s">
        <v>165</v>
      </c>
      <c r="E227" s="37"/>
      <c r="F227" s="191" t="s">
        <v>348</v>
      </c>
      <c r="G227" s="37"/>
      <c r="H227" s="37"/>
      <c r="I227" s="192"/>
      <c r="J227" s="37"/>
      <c r="K227" s="37"/>
      <c r="L227" s="40"/>
      <c r="M227" s="193"/>
      <c r="N227" s="194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165</v>
      </c>
      <c r="AU227" s="18" t="s">
        <v>85</v>
      </c>
    </row>
    <row r="228" spans="1:65" s="13" customFormat="1" ht="10.199999999999999">
      <c r="B228" s="195"/>
      <c r="C228" s="196"/>
      <c r="D228" s="190" t="s">
        <v>167</v>
      </c>
      <c r="E228" s="197" t="s">
        <v>19</v>
      </c>
      <c r="F228" s="198" t="s">
        <v>349</v>
      </c>
      <c r="G228" s="196"/>
      <c r="H228" s="199">
        <v>7.3</v>
      </c>
      <c r="I228" s="200"/>
      <c r="J228" s="196"/>
      <c r="K228" s="196"/>
      <c r="L228" s="201"/>
      <c r="M228" s="202"/>
      <c r="N228" s="203"/>
      <c r="O228" s="203"/>
      <c r="P228" s="203"/>
      <c r="Q228" s="203"/>
      <c r="R228" s="203"/>
      <c r="S228" s="203"/>
      <c r="T228" s="204"/>
      <c r="AT228" s="205" t="s">
        <v>167</v>
      </c>
      <c r="AU228" s="205" t="s">
        <v>85</v>
      </c>
      <c r="AV228" s="13" t="s">
        <v>85</v>
      </c>
      <c r="AW228" s="13" t="s">
        <v>36</v>
      </c>
      <c r="AX228" s="13" t="s">
        <v>83</v>
      </c>
      <c r="AY228" s="205" t="s">
        <v>157</v>
      </c>
    </row>
    <row r="229" spans="1:65" s="2" customFormat="1" ht="22.2" customHeight="1">
      <c r="A229" s="35"/>
      <c r="B229" s="36"/>
      <c r="C229" s="176" t="s">
        <v>350</v>
      </c>
      <c r="D229" s="176" t="s">
        <v>159</v>
      </c>
      <c r="E229" s="177" t="s">
        <v>351</v>
      </c>
      <c r="F229" s="178" t="s">
        <v>352</v>
      </c>
      <c r="G229" s="179" t="s">
        <v>177</v>
      </c>
      <c r="H229" s="180">
        <v>6.6779999999999999</v>
      </c>
      <c r="I229" s="181"/>
      <c r="J229" s="182">
        <f>ROUND(I229*H229,2)</f>
        <v>0</v>
      </c>
      <c r="K229" s="183"/>
      <c r="L229" s="40"/>
      <c r="M229" s="184" t="s">
        <v>19</v>
      </c>
      <c r="N229" s="185" t="s">
        <v>46</v>
      </c>
      <c r="O229" s="65"/>
      <c r="P229" s="186">
        <f>O229*H229</f>
        <v>0</v>
      </c>
      <c r="Q229" s="186">
        <v>0</v>
      </c>
      <c r="R229" s="186">
        <f>Q229*H229</f>
        <v>0</v>
      </c>
      <c r="S229" s="186">
        <v>5.8999999999999997E-2</v>
      </c>
      <c r="T229" s="187">
        <f>S229*H229</f>
        <v>0.39400199999999996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8" t="s">
        <v>163</v>
      </c>
      <c r="AT229" s="188" t="s">
        <v>159</v>
      </c>
      <c r="AU229" s="188" t="s">
        <v>85</v>
      </c>
      <c r="AY229" s="18" t="s">
        <v>157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8" t="s">
        <v>83</v>
      </c>
      <c r="BK229" s="189">
        <f>ROUND(I229*H229,2)</f>
        <v>0</v>
      </c>
      <c r="BL229" s="18" t="s">
        <v>163</v>
      </c>
      <c r="BM229" s="188" t="s">
        <v>353</v>
      </c>
    </row>
    <row r="230" spans="1:65" s="2" customFormat="1" ht="28.8">
      <c r="A230" s="35"/>
      <c r="B230" s="36"/>
      <c r="C230" s="37"/>
      <c r="D230" s="190" t="s">
        <v>165</v>
      </c>
      <c r="E230" s="37"/>
      <c r="F230" s="191" t="s">
        <v>354</v>
      </c>
      <c r="G230" s="37"/>
      <c r="H230" s="37"/>
      <c r="I230" s="192"/>
      <c r="J230" s="37"/>
      <c r="K230" s="37"/>
      <c r="L230" s="40"/>
      <c r="M230" s="193"/>
      <c r="N230" s="194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165</v>
      </c>
      <c r="AU230" s="18" t="s">
        <v>85</v>
      </c>
    </row>
    <row r="231" spans="1:65" s="13" customFormat="1" ht="10.199999999999999">
      <c r="B231" s="195"/>
      <c r="C231" s="196"/>
      <c r="D231" s="190" t="s">
        <v>167</v>
      </c>
      <c r="E231" s="197" t="s">
        <v>19</v>
      </c>
      <c r="F231" s="198" t="s">
        <v>355</v>
      </c>
      <c r="G231" s="196"/>
      <c r="H231" s="199">
        <v>6.6779999999999999</v>
      </c>
      <c r="I231" s="200"/>
      <c r="J231" s="196"/>
      <c r="K231" s="196"/>
      <c r="L231" s="201"/>
      <c r="M231" s="202"/>
      <c r="N231" s="203"/>
      <c r="O231" s="203"/>
      <c r="P231" s="203"/>
      <c r="Q231" s="203"/>
      <c r="R231" s="203"/>
      <c r="S231" s="203"/>
      <c r="T231" s="204"/>
      <c r="AT231" s="205" t="s">
        <v>167</v>
      </c>
      <c r="AU231" s="205" t="s">
        <v>85</v>
      </c>
      <c r="AV231" s="13" t="s">
        <v>85</v>
      </c>
      <c r="AW231" s="13" t="s">
        <v>36</v>
      </c>
      <c r="AX231" s="13" t="s">
        <v>83</v>
      </c>
      <c r="AY231" s="205" t="s">
        <v>157</v>
      </c>
    </row>
    <row r="232" spans="1:65" s="2" customFormat="1" ht="22.2" customHeight="1">
      <c r="A232" s="35"/>
      <c r="B232" s="36"/>
      <c r="C232" s="176" t="s">
        <v>356</v>
      </c>
      <c r="D232" s="176" t="s">
        <v>159</v>
      </c>
      <c r="E232" s="177" t="s">
        <v>357</v>
      </c>
      <c r="F232" s="178" t="s">
        <v>358</v>
      </c>
      <c r="G232" s="179" t="s">
        <v>177</v>
      </c>
      <c r="H232" s="180">
        <v>86.231999999999999</v>
      </c>
      <c r="I232" s="181"/>
      <c r="J232" s="182">
        <f>ROUND(I232*H232,2)</f>
        <v>0</v>
      </c>
      <c r="K232" s="183"/>
      <c r="L232" s="40"/>
      <c r="M232" s="184" t="s">
        <v>19</v>
      </c>
      <c r="N232" s="185" t="s">
        <v>46</v>
      </c>
      <c r="O232" s="65"/>
      <c r="P232" s="186">
        <f>O232*H232</f>
        <v>0</v>
      </c>
      <c r="Q232" s="186">
        <v>0</v>
      </c>
      <c r="R232" s="186">
        <f>Q232*H232</f>
        <v>0</v>
      </c>
      <c r="S232" s="186">
        <v>6.8000000000000005E-2</v>
      </c>
      <c r="T232" s="187">
        <f>S232*H232</f>
        <v>5.8637760000000005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8" t="s">
        <v>163</v>
      </c>
      <c r="AT232" s="188" t="s">
        <v>159</v>
      </c>
      <c r="AU232" s="188" t="s">
        <v>85</v>
      </c>
      <c r="AY232" s="18" t="s">
        <v>157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8" t="s">
        <v>83</v>
      </c>
      <c r="BK232" s="189">
        <f>ROUND(I232*H232,2)</f>
        <v>0</v>
      </c>
      <c r="BL232" s="18" t="s">
        <v>163</v>
      </c>
      <c r="BM232" s="188" t="s">
        <v>359</v>
      </c>
    </row>
    <row r="233" spans="1:65" s="2" customFormat="1" ht="28.8">
      <c r="A233" s="35"/>
      <c r="B233" s="36"/>
      <c r="C233" s="37"/>
      <c r="D233" s="190" t="s">
        <v>165</v>
      </c>
      <c r="E233" s="37"/>
      <c r="F233" s="191" t="s">
        <v>360</v>
      </c>
      <c r="G233" s="37"/>
      <c r="H233" s="37"/>
      <c r="I233" s="192"/>
      <c r="J233" s="37"/>
      <c r="K233" s="37"/>
      <c r="L233" s="40"/>
      <c r="M233" s="193"/>
      <c r="N233" s="194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165</v>
      </c>
      <c r="AU233" s="18" t="s">
        <v>85</v>
      </c>
    </row>
    <row r="234" spans="1:65" s="15" customFormat="1" ht="10.199999999999999">
      <c r="B234" s="217"/>
      <c r="C234" s="218"/>
      <c r="D234" s="190" t="s">
        <v>167</v>
      </c>
      <c r="E234" s="219" t="s">
        <v>19</v>
      </c>
      <c r="F234" s="220" t="s">
        <v>227</v>
      </c>
      <c r="G234" s="218"/>
      <c r="H234" s="219" t="s">
        <v>19</v>
      </c>
      <c r="I234" s="221"/>
      <c r="J234" s="218"/>
      <c r="K234" s="218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167</v>
      </c>
      <c r="AU234" s="226" t="s">
        <v>85</v>
      </c>
      <c r="AV234" s="15" t="s">
        <v>83</v>
      </c>
      <c r="AW234" s="15" t="s">
        <v>36</v>
      </c>
      <c r="AX234" s="15" t="s">
        <v>75</v>
      </c>
      <c r="AY234" s="226" t="s">
        <v>157</v>
      </c>
    </row>
    <row r="235" spans="1:65" s="13" customFormat="1" ht="10.199999999999999">
      <c r="B235" s="195"/>
      <c r="C235" s="196"/>
      <c r="D235" s="190" t="s">
        <v>167</v>
      </c>
      <c r="E235" s="197" t="s">
        <v>19</v>
      </c>
      <c r="F235" s="198" t="s">
        <v>361</v>
      </c>
      <c r="G235" s="196"/>
      <c r="H235" s="199">
        <v>37.328000000000003</v>
      </c>
      <c r="I235" s="200"/>
      <c r="J235" s="196"/>
      <c r="K235" s="196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167</v>
      </c>
      <c r="AU235" s="205" t="s">
        <v>85</v>
      </c>
      <c r="AV235" s="13" t="s">
        <v>85</v>
      </c>
      <c r="AW235" s="13" t="s">
        <v>36</v>
      </c>
      <c r="AX235" s="13" t="s">
        <v>75</v>
      </c>
      <c r="AY235" s="205" t="s">
        <v>157</v>
      </c>
    </row>
    <row r="236" spans="1:65" s="15" customFormat="1" ht="10.199999999999999">
      <c r="B236" s="217"/>
      <c r="C236" s="218"/>
      <c r="D236" s="190" t="s">
        <v>167</v>
      </c>
      <c r="E236" s="219" t="s">
        <v>19</v>
      </c>
      <c r="F236" s="220" t="s">
        <v>230</v>
      </c>
      <c r="G236" s="218"/>
      <c r="H236" s="219" t="s">
        <v>19</v>
      </c>
      <c r="I236" s="221"/>
      <c r="J236" s="218"/>
      <c r="K236" s="218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167</v>
      </c>
      <c r="AU236" s="226" t="s">
        <v>85</v>
      </c>
      <c r="AV236" s="15" t="s">
        <v>83</v>
      </c>
      <c r="AW236" s="15" t="s">
        <v>36</v>
      </c>
      <c r="AX236" s="15" t="s">
        <v>75</v>
      </c>
      <c r="AY236" s="226" t="s">
        <v>157</v>
      </c>
    </row>
    <row r="237" spans="1:65" s="13" customFormat="1" ht="10.199999999999999">
      <c r="B237" s="195"/>
      <c r="C237" s="196"/>
      <c r="D237" s="190" t="s">
        <v>167</v>
      </c>
      <c r="E237" s="197" t="s">
        <v>19</v>
      </c>
      <c r="F237" s="198" t="s">
        <v>362</v>
      </c>
      <c r="G237" s="196"/>
      <c r="H237" s="199">
        <v>48.904000000000003</v>
      </c>
      <c r="I237" s="200"/>
      <c r="J237" s="196"/>
      <c r="K237" s="196"/>
      <c r="L237" s="201"/>
      <c r="M237" s="202"/>
      <c r="N237" s="203"/>
      <c r="O237" s="203"/>
      <c r="P237" s="203"/>
      <c r="Q237" s="203"/>
      <c r="R237" s="203"/>
      <c r="S237" s="203"/>
      <c r="T237" s="204"/>
      <c r="AT237" s="205" t="s">
        <v>167</v>
      </c>
      <c r="AU237" s="205" t="s">
        <v>85</v>
      </c>
      <c r="AV237" s="13" t="s">
        <v>85</v>
      </c>
      <c r="AW237" s="13" t="s">
        <v>36</v>
      </c>
      <c r="AX237" s="13" t="s">
        <v>75</v>
      </c>
      <c r="AY237" s="205" t="s">
        <v>157</v>
      </c>
    </row>
    <row r="238" spans="1:65" s="14" customFormat="1" ht="10.199999999999999">
      <c r="B238" s="206"/>
      <c r="C238" s="207"/>
      <c r="D238" s="190" t="s">
        <v>167</v>
      </c>
      <c r="E238" s="208" t="s">
        <v>19</v>
      </c>
      <c r="F238" s="209" t="s">
        <v>200</v>
      </c>
      <c r="G238" s="207"/>
      <c r="H238" s="210">
        <v>86.231999999999999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167</v>
      </c>
      <c r="AU238" s="216" t="s">
        <v>85</v>
      </c>
      <c r="AV238" s="14" t="s">
        <v>163</v>
      </c>
      <c r="AW238" s="14" t="s">
        <v>36</v>
      </c>
      <c r="AX238" s="14" t="s">
        <v>83</v>
      </c>
      <c r="AY238" s="216" t="s">
        <v>157</v>
      </c>
    </row>
    <row r="239" spans="1:65" s="12" customFormat="1" ht="22.8" customHeight="1">
      <c r="B239" s="160"/>
      <c r="C239" s="161"/>
      <c r="D239" s="162" t="s">
        <v>74</v>
      </c>
      <c r="E239" s="174" t="s">
        <v>363</v>
      </c>
      <c r="F239" s="174" t="s">
        <v>364</v>
      </c>
      <c r="G239" s="161"/>
      <c r="H239" s="161"/>
      <c r="I239" s="164"/>
      <c r="J239" s="175">
        <f>BK239</f>
        <v>0</v>
      </c>
      <c r="K239" s="161"/>
      <c r="L239" s="166"/>
      <c r="M239" s="167"/>
      <c r="N239" s="168"/>
      <c r="O239" s="168"/>
      <c r="P239" s="169">
        <f>SUM(P240:P253)</f>
        <v>0</v>
      </c>
      <c r="Q239" s="168"/>
      <c r="R239" s="169">
        <f>SUM(R240:R253)</f>
        <v>0</v>
      </c>
      <c r="S239" s="168"/>
      <c r="T239" s="170">
        <f>SUM(T240:T253)</f>
        <v>0</v>
      </c>
      <c r="AR239" s="171" t="s">
        <v>83</v>
      </c>
      <c r="AT239" s="172" t="s">
        <v>74</v>
      </c>
      <c r="AU239" s="172" t="s">
        <v>83</v>
      </c>
      <c r="AY239" s="171" t="s">
        <v>157</v>
      </c>
      <c r="BK239" s="173">
        <f>SUM(BK240:BK253)</f>
        <v>0</v>
      </c>
    </row>
    <row r="240" spans="1:65" s="2" customFormat="1" ht="22.2" customHeight="1">
      <c r="A240" s="35"/>
      <c r="B240" s="36"/>
      <c r="C240" s="176" t="s">
        <v>365</v>
      </c>
      <c r="D240" s="176" t="s">
        <v>159</v>
      </c>
      <c r="E240" s="177" t="s">
        <v>366</v>
      </c>
      <c r="F240" s="178" t="s">
        <v>367</v>
      </c>
      <c r="G240" s="179" t="s">
        <v>171</v>
      </c>
      <c r="H240" s="180">
        <v>41.823</v>
      </c>
      <c r="I240" s="181"/>
      <c r="J240" s="182">
        <f>ROUND(I240*H240,2)</f>
        <v>0</v>
      </c>
      <c r="K240" s="183"/>
      <c r="L240" s="40"/>
      <c r="M240" s="184" t="s">
        <v>19</v>
      </c>
      <c r="N240" s="185" t="s">
        <v>46</v>
      </c>
      <c r="O240" s="65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8" t="s">
        <v>163</v>
      </c>
      <c r="AT240" s="188" t="s">
        <v>159</v>
      </c>
      <c r="AU240" s="188" t="s">
        <v>85</v>
      </c>
      <c r="AY240" s="18" t="s">
        <v>157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8" t="s">
        <v>83</v>
      </c>
      <c r="BK240" s="189">
        <f>ROUND(I240*H240,2)</f>
        <v>0</v>
      </c>
      <c r="BL240" s="18" t="s">
        <v>163</v>
      </c>
      <c r="BM240" s="188" t="s">
        <v>368</v>
      </c>
    </row>
    <row r="241" spans="1:65" s="2" customFormat="1" ht="19.2">
      <c r="A241" s="35"/>
      <c r="B241" s="36"/>
      <c r="C241" s="37"/>
      <c r="D241" s="190" t="s">
        <v>165</v>
      </c>
      <c r="E241" s="37"/>
      <c r="F241" s="191" t="s">
        <v>369</v>
      </c>
      <c r="G241" s="37"/>
      <c r="H241" s="37"/>
      <c r="I241" s="192"/>
      <c r="J241" s="37"/>
      <c r="K241" s="37"/>
      <c r="L241" s="40"/>
      <c r="M241" s="193"/>
      <c r="N241" s="194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165</v>
      </c>
      <c r="AU241" s="18" t="s">
        <v>85</v>
      </c>
    </row>
    <row r="242" spans="1:65" s="2" customFormat="1" ht="13.8" customHeight="1">
      <c r="A242" s="35"/>
      <c r="B242" s="36"/>
      <c r="C242" s="176" t="s">
        <v>370</v>
      </c>
      <c r="D242" s="176" t="s">
        <v>159</v>
      </c>
      <c r="E242" s="177" t="s">
        <v>371</v>
      </c>
      <c r="F242" s="178" t="s">
        <v>372</v>
      </c>
      <c r="G242" s="179" t="s">
        <v>346</v>
      </c>
      <c r="H242" s="180">
        <v>5</v>
      </c>
      <c r="I242" s="181"/>
      <c r="J242" s="182">
        <f>ROUND(I242*H242,2)</f>
        <v>0</v>
      </c>
      <c r="K242" s="183"/>
      <c r="L242" s="40"/>
      <c r="M242" s="184" t="s">
        <v>19</v>
      </c>
      <c r="N242" s="185" t="s">
        <v>46</v>
      </c>
      <c r="O242" s="65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8" t="s">
        <v>163</v>
      </c>
      <c r="AT242" s="188" t="s">
        <v>159</v>
      </c>
      <c r="AU242" s="188" t="s">
        <v>85</v>
      </c>
      <c r="AY242" s="18" t="s">
        <v>157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8" t="s">
        <v>83</v>
      </c>
      <c r="BK242" s="189">
        <f>ROUND(I242*H242,2)</f>
        <v>0</v>
      </c>
      <c r="BL242" s="18" t="s">
        <v>163</v>
      </c>
      <c r="BM242" s="188" t="s">
        <v>373</v>
      </c>
    </row>
    <row r="243" spans="1:65" s="2" customFormat="1" ht="10.199999999999999">
      <c r="A243" s="35"/>
      <c r="B243" s="36"/>
      <c r="C243" s="37"/>
      <c r="D243" s="190" t="s">
        <v>165</v>
      </c>
      <c r="E243" s="37"/>
      <c r="F243" s="191" t="s">
        <v>374</v>
      </c>
      <c r="G243" s="37"/>
      <c r="H243" s="37"/>
      <c r="I243" s="192"/>
      <c r="J243" s="37"/>
      <c r="K243" s="37"/>
      <c r="L243" s="40"/>
      <c r="M243" s="193"/>
      <c r="N243" s="194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165</v>
      </c>
      <c r="AU243" s="18" t="s">
        <v>85</v>
      </c>
    </row>
    <row r="244" spans="1:65" s="2" customFormat="1" ht="22.2" customHeight="1">
      <c r="A244" s="35"/>
      <c r="B244" s="36"/>
      <c r="C244" s="176" t="s">
        <v>375</v>
      </c>
      <c r="D244" s="176" t="s">
        <v>159</v>
      </c>
      <c r="E244" s="177" t="s">
        <v>376</v>
      </c>
      <c r="F244" s="178" t="s">
        <v>377</v>
      </c>
      <c r="G244" s="179" t="s">
        <v>346</v>
      </c>
      <c r="H244" s="180">
        <v>75</v>
      </c>
      <c r="I244" s="181"/>
      <c r="J244" s="182">
        <f>ROUND(I244*H244,2)</f>
        <v>0</v>
      </c>
      <c r="K244" s="183"/>
      <c r="L244" s="40"/>
      <c r="M244" s="184" t="s">
        <v>19</v>
      </c>
      <c r="N244" s="185" t="s">
        <v>46</v>
      </c>
      <c r="O244" s="65"/>
      <c r="P244" s="186">
        <f>O244*H244</f>
        <v>0</v>
      </c>
      <c r="Q244" s="186">
        <v>0</v>
      </c>
      <c r="R244" s="186">
        <f>Q244*H244</f>
        <v>0</v>
      </c>
      <c r="S244" s="186">
        <v>0</v>
      </c>
      <c r="T244" s="18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8" t="s">
        <v>163</v>
      </c>
      <c r="AT244" s="188" t="s">
        <v>159</v>
      </c>
      <c r="AU244" s="188" t="s">
        <v>85</v>
      </c>
      <c r="AY244" s="18" t="s">
        <v>157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8" t="s">
        <v>83</v>
      </c>
      <c r="BK244" s="189">
        <f>ROUND(I244*H244,2)</f>
        <v>0</v>
      </c>
      <c r="BL244" s="18" t="s">
        <v>163</v>
      </c>
      <c r="BM244" s="188" t="s">
        <v>378</v>
      </c>
    </row>
    <row r="245" spans="1:65" s="2" customFormat="1" ht="19.2">
      <c r="A245" s="35"/>
      <c r="B245" s="36"/>
      <c r="C245" s="37"/>
      <c r="D245" s="190" t="s">
        <v>165</v>
      </c>
      <c r="E245" s="37"/>
      <c r="F245" s="191" t="s">
        <v>379</v>
      </c>
      <c r="G245" s="37"/>
      <c r="H245" s="37"/>
      <c r="I245" s="192"/>
      <c r="J245" s="37"/>
      <c r="K245" s="37"/>
      <c r="L245" s="40"/>
      <c r="M245" s="193"/>
      <c r="N245" s="194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165</v>
      </c>
      <c r="AU245" s="18" t="s">
        <v>85</v>
      </c>
    </row>
    <row r="246" spans="1:65" s="13" customFormat="1" ht="10.199999999999999">
      <c r="B246" s="195"/>
      <c r="C246" s="196"/>
      <c r="D246" s="190" t="s">
        <v>167</v>
      </c>
      <c r="E246" s="196"/>
      <c r="F246" s="198" t="s">
        <v>380</v>
      </c>
      <c r="G246" s="196"/>
      <c r="H246" s="199">
        <v>75</v>
      </c>
      <c r="I246" s="200"/>
      <c r="J246" s="196"/>
      <c r="K246" s="196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167</v>
      </c>
      <c r="AU246" s="205" t="s">
        <v>85</v>
      </c>
      <c r="AV246" s="13" t="s">
        <v>85</v>
      </c>
      <c r="AW246" s="13" t="s">
        <v>4</v>
      </c>
      <c r="AX246" s="13" t="s">
        <v>83</v>
      </c>
      <c r="AY246" s="205" t="s">
        <v>157</v>
      </c>
    </row>
    <row r="247" spans="1:65" s="2" customFormat="1" ht="22.2" customHeight="1">
      <c r="A247" s="35"/>
      <c r="B247" s="36"/>
      <c r="C247" s="176" t="s">
        <v>381</v>
      </c>
      <c r="D247" s="176" t="s">
        <v>159</v>
      </c>
      <c r="E247" s="177" t="s">
        <v>382</v>
      </c>
      <c r="F247" s="178" t="s">
        <v>383</v>
      </c>
      <c r="G247" s="179" t="s">
        <v>171</v>
      </c>
      <c r="H247" s="180">
        <v>41.823</v>
      </c>
      <c r="I247" s="181"/>
      <c r="J247" s="182">
        <f>ROUND(I247*H247,2)</f>
        <v>0</v>
      </c>
      <c r="K247" s="183"/>
      <c r="L247" s="40"/>
      <c r="M247" s="184" t="s">
        <v>19</v>
      </c>
      <c r="N247" s="185" t="s">
        <v>46</v>
      </c>
      <c r="O247" s="65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8" t="s">
        <v>163</v>
      </c>
      <c r="AT247" s="188" t="s">
        <v>159</v>
      </c>
      <c r="AU247" s="188" t="s">
        <v>85</v>
      </c>
      <c r="AY247" s="18" t="s">
        <v>157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8" t="s">
        <v>83</v>
      </c>
      <c r="BK247" s="189">
        <f>ROUND(I247*H247,2)</f>
        <v>0</v>
      </c>
      <c r="BL247" s="18" t="s">
        <v>163</v>
      </c>
      <c r="BM247" s="188" t="s">
        <v>384</v>
      </c>
    </row>
    <row r="248" spans="1:65" s="2" customFormat="1" ht="19.2">
      <c r="A248" s="35"/>
      <c r="B248" s="36"/>
      <c r="C248" s="37"/>
      <c r="D248" s="190" t="s">
        <v>165</v>
      </c>
      <c r="E248" s="37"/>
      <c r="F248" s="191" t="s">
        <v>385</v>
      </c>
      <c r="G248" s="37"/>
      <c r="H248" s="37"/>
      <c r="I248" s="192"/>
      <c r="J248" s="37"/>
      <c r="K248" s="37"/>
      <c r="L248" s="40"/>
      <c r="M248" s="193"/>
      <c r="N248" s="194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165</v>
      </c>
      <c r="AU248" s="18" t="s">
        <v>85</v>
      </c>
    </row>
    <row r="249" spans="1:65" s="2" customFormat="1" ht="22.2" customHeight="1">
      <c r="A249" s="35"/>
      <c r="B249" s="36"/>
      <c r="C249" s="176" t="s">
        <v>386</v>
      </c>
      <c r="D249" s="176" t="s">
        <v>159</v>
      </c>
      <c r="E249" s="177" t="s">
        <v>387</v>
      </c>
      <c r="F249" s="178" t="s">
        <v>388</v>
      </c>
      <c r="G249" s="179" t="s">
        <v>171</v>
      </c>
      <c r="H249" s="180">
        <v>376.40699999999998</v>
      </c>
      <c r="I249" s="181"/>
      <c r="J249" s="182">
        <f>ROUND(I249*H249,2)</f>
        <v>0</v>
      </c>
      <c r="K249" s="183"/>
      <c r="L249" s="40"/>
      <c r="M249" s="184" t="s">
        <v>19</v>
      </c>
      <c r="N249" s="185" t="s">
        <v>46</v>
      </c>
      <c r="O249" s="65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8" t="s">
        <v>163</v>
      </c>
      <c r="AT249" s="188" t="s">
        <v>159</v>
      </c>
      <c r="AU249" s="188" t="s">
        <v>85</v>
      </c>
      <c r="AY249" s="18" t="s">
        <v>157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8" t="s">
        <v>83</v>
      </c>
      <c r="BK249" s="189">
        <f>ROUND(I249*H249,2)</f>
        <v>0</v>
      </c>
      <c r="BL249" s="18" t="s">
        <v>163</v>
      </c>
      <c r="BM249" s="188" t="s">
        <v>389</v>
      </c>
    </row>
    <row r="250" spans="1:65" s="2" customFormat="1" ht="28.8">
      <c r="A250" s="35"/>
      <c r="B250" s="36"/>
      <c r="C250" s="37"/>
      <c r="D250" s="190" t="s">
        <v>165</v>
      </c>
      <c r="E250" s="37"/>
      <c r="F250" s="191" t="s">
        <v>390</v>
      </c>
      <c r="G250" s="37"/>
      <c r="H250" s="37"/>
      <c r="I250" s="192"/>
      <c r="J250" s="37"/>
      <c r="K250" s="37"/>
      <c r="L250" s="40"/>
      <c r="M250" s="193"/>
      <c r="N250" s="194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165</v>
      </c>
      <c r="AU250" s="18" t="s">
        <v>85</v>
      </c>
    </row>
    <row r="251" spans="1:65" s="13" customFormat="1" ht="10.199999999999999">
      <c r="B251" s="195"/>
      <c r="C251" s="196"/>
      <c r="D251" s="190" t="s">
        <v>167</v>
      </c>
      <c r="E251" s="196"/>
      <c r="F251" s="198" t="s">
        <v>391</v>
      </c>
      <c r="G251" s="196"/>
      <c r="H251" s="199">
        <v>376.40699999999998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167</v>
      </c>
      <c r="AU251" s="205" t="s">
        <v>85</v>
      </c>
      <c r="AV251" s="13" t="s">
        <v>85</v>
      </c>
      <c r="AW251" s="13" t="s">
        <v>4</v>
      </c>
      <c r="AX251" s="13" t="s">
        <v>83</v>
      </c>
      <c r="AY251" s="205" t="s">
        <v>157</v>
      </c>
    </row>
    <row r="252" spans="1:65" s="2" customFormat="1" ht="34.799999999999997" customHeight="1">
      <c r="A252" s="35"/>
      <c r="B252" s="36"/>
      <c r="C252" s="176" t="s">
        <v>392</v>
      </c>
      <c r="D252" s="176" t="s">
        <v>159</v>
      </c>
      <c r="E252" s="177" t="s">
        <v>393</v>
      </c>
      <c r="F252" s="178" t="s">
        <v>394</v>
      </c>
      <c r="G252" s="179" t="s">
        <v>171</v>
      </c>
      <c r="H252" s="180">
        <v>39.735999999999997</v>
      </c>
      <c r="I252" s="181"/>
      <c r="J252" s="182">
        <f>ROUND(I252*H252,2)</f>
        <v>0</v>
      </c>
      <c r="K252" s="183"/>
      <c r="L252" s="40"/>
      <c r="M252" s="184" t="s">
        <v>19</v>
      </c>
      <c r="N252" s="185" t="s">
        <v>46</v>
      </c>
      <c r="O252" s="65"/>
      <c r="P252" s="186">
        <f>O252*H252</f>
        <v>0</v>
      </c>
      <c r="Q252" s="186">
        <v>0</v>
      </c>
      <c r="R252" s="186">
        <f>Q252*H252</f>
        <v>0</v>
      </c>
      <c r="S252" s="186">
        <v>0</v>
      </c>
      <c r="T252" s="18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8" t="s">
        <v>163</v>
      </c>
      <c r="AT252" s="188" t="s">
        <v>159</v>
      </c>
      <c r="AU252" s="188" t="s">
        <v>85</v>
      </c>
      <c r="AY252" s="18" t="s">
        <v>157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8" t="s">
        <v>83</v>
      </c>
      <c r="BK252" s="189">
        <f>ROUND(I252*H252,2)</f>
        <v>0</v>
      </c>
      <c r="BL252" s="18" t="s">
        <v>163</v>
      </c>
      <c r="BM252" s="188" t="s">
        <v>395</v>
      </c>
    </row>
    <row r="253" spans="1:65" s="2" customFormat="1" ht="28.8">
      <c r="A253" s="35"/>
      <c r="B253" s="36"/>
      <c r="C253" s="37"/>
      <c r="D253" s="190" t="s">
        <v>165</v>
      </c>
      <c r="E253" s="37"/>
      <c r="F253" s="191" t="s">
        <v>396</v>
      </c>
      <c r="G253" s="37"/>
      <c r="H253" s="37"/>
      <c r="I253" s="192"/>
      <c r="J253" s="37"/>
      <c r="K253" s="37"/>
      <c r="L253" s="40"/>
      <c r="M253" s="193"/>
      <c r="N253" s="194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165</v>
      </c>
      <c r="AU253" s="18" t="s">
        <v>85</v>
      </c>
    </row>
    <row r="254" spans="1:65" s="12" customFormat="1" ht="22.8" customHeight="1">
      <c r="B254" s="160"/>
      <c r="C254" s="161"/>
      <c r="D254" s="162" t="s">
        <v>74</v>
      </c>
      <c r="E254" s="174" t="s">
        <v>397</v>
      </c>
      <c r="F254" s="174" t="s">
        <v>398</v>
      </c>
      <c r="G254" s="161"/>
      <c r="H254" s="161"/>
      <c r="I254" s="164"/>
      <c r="J254" s="175">
        <f>BK254</f>
        <v>0</v>
      </c>
      <c r="K254" s="161"/>
      <c r="L254" s="166"/>
      <c r="M254" s="167"/>
      <c r="N254" s="168"/>
      <c r="O254" s="168"/>
      <c r="P254" s="169">
        <f>SUM(P255:P256)</f>
        <v>0</v>
      </c>
      <c r="Q254" s="168"/>
      <c r="R254" s="169">
        <f>SUM(R255:R256)</f>
        <v>0</v>
      </c>
      <c r="S254" s="168"/>
      <c r="T254" s="170">
        <f>SUM(T255:T256)</f>
        <v>0</v>
      </c>
      <c r="AR254" s="171" t="s">
        <v>83</v>
      </c>
      <c r="AT254" s="172" t="s">
        <v>74</v>
      </c>
      <c r="AU254" s="172" t="s">
        <v>83</v>
      </c>
      <c r="AY254" s="171" t="s">
        <v>157</v>
      </c>
      <c r="BK254" s="173">
        <f>SUM(BK255:BK256)</f>
        <v>0</v>
      </c>
    </row>
    <row r="255" spans="1:65" s="2" customFormat="1" ht="13.8" customHeight="1">
      <c r="A255" s="35"/>
      <c r="B255" s="36"/>
      <c r="C255" s="176" t="s">
        <v>399</v>
      </c>
      <c r="D255" s="176" t="s">
        <v>159</v>
      </c>
      <c r="E255" s="177" t="s">
        <v>400</v>
      </c>
      <c r="F255" s="178" t="s">
        <v>401</v>
      </c>
      <c r="G255" s="179" t="s">
        <v>171</v>
      </c>
      <c r="H255" s="180">
        <v>20.850999999999999</v>
      </c>
      <c r="I255" s="181"/>
      <c r="J255" s="182">
        <f>ROUND(I255*H255,2)</f>
        <v>0</v>
      </c>
      <c r="K255" s="183"/>
      <c r="L255" s="40"/>
      <c r="M255" s="184" t="s">
        <v>19</v>
      </c>
      <c r="N255" s="185" t="s">
        <v>46</v>
      </c>
      <c r="O255" s="65"/>
      <c r="P255" s="186">
        <f>O255*H255</f>
        <v>0</v>
      </c>
      <c r="Q255" s="186">
        <v>0</v>
      </c>
      <c r="R255" s="186">
        <f>Q255*H255</f>
        <v>0</v>
      </c>
      <c r="S255" s="186">
        <v>0</v>
      </c>
      <c r="T255" s="18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8" t="s">
        <v>163</v>
      </c>
      <c r="AT255" s="188" t="s">
        <v>159</v>
      </c>
      <c r="AU255" s="188" t="s">
        <v>85</v>
      </c>
      <c r="AY255" s="18" t="s">
        <v>157</v>
      </c>
      <c r="BE255" s="189">
        <f>IF(N255="základní",J255,0)</f>
        <v>0</v>
      </c>
      <c r="BF255" s="189">
        <f>IF(N255="snížená",J255,0)</f>
        <v>0</v>
      </c>
      <c r="BG255" s="189">
        <f>IF(N255="zákl. přenesená",J255,0)</f>
        <v>0</v>
      </c>
      <c r="BH255" s="189">
        <f>IF(N255="sníž. přenesená",J255,0)</f>
        <v>0</v>
      </c>
      <c r="BI255" s="189">
        <f>IF(N255="nulová",J255,0)</f>
        <v>0</v>
      </c>
      <c r="BJ255" s="18" t="s">
        <v>83</v>
      </c>
      <c r="BK255" s="189">
        <f>ROUND(I255*H255,2)</f>
        <v>0</v>
      </c>
      <c r="BL255" s="18" t="s">
        <v>163</v>
      </c>
      <c r="BM255" s="188" t="s">
        <v>402</v>
      </c>
    </row>
    <row r="256" spans="1:65" s="2" customFormat="1" ht="38.4">
      <c r="A256" s="35"/>
      <c r="B256" s="36"/>
      <c r="C256" s="37"/>
      <c r="D256" s="190" t="s">
        <v>165</v>
      </c>
      <c r="E256" s="37"/>
      <c r="F256" s="191" t="s">
        <v>403</v>
      </c>
      <c r="G256" s="37"/>
      <c r="H256" s="37"/>
      <c r="I256" s="192"/>
      <c r="J256" s="37"/>
      <c r="K256" s="37"/>
      <c r="L256" s="40"/>
      <c r="M256" s="193"/>
      <c r="N256" s="194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165</v>
      </c>
      <c r="AU256" s="18" t="s">
        <v>85</v>
      </c>
    </row>
    <row r="257" spans="1:65" s="12" customFormat="1" ht="25.95" customHeight="1">
      <c r="B257" s="160"/>
      <c r="C257" s="161"/>
      <c r="D257" s="162" t="s">
        <v>74</v>
      </c>
      <c r="E257" s="163" t="s">
        <v>404</v>
      </c>
      <c r="F257" s="163" t="s">
        <v>405</v>
      </c>
      <c r="G257" s="161"/>
      <c r="H257" s="161"/>
      <c r="I257" s="164"/>
      <c r="J257" s="165">
        <f>BK257</f>
        <v>0</v>
      </c>
      <c r="K257" s="161"/>
      <c r="L257" s="166"/>
      <c r="M257" s="167"/>
      <c r="N257" s="168"/>
      <c r="O257" s="168"/>
      <c r="P257" s="169">
        <f>P258+P273+P281+P287+P307+P319+P414+P437+P453+P509+P521+P560+P583</f>
        <v>0</v>
      </c>
      <c r="Q257" s="168"/>
      <c r="R257" s="169">
        <f>R258+R273+R281+R287+R307+R319+R414+R437+R453+R509+R521+R560+R583</f>
        <v>10.549380609999998</v>
      </c>
      <c r="S257" s="168"/>
      <c r="T257" s="170">
        <f>T258+T273+T281+T287+T307+T319+T414+T437+T453+T509+T521+T560+T583</f>
        <v>2.0866476500000002</v>
      </c>
      <c r="AR257" s="171" t="s">
        <v>85</v>
      </c>
      <c r="AT257" s="172" t="s">
        <v>74</v>
      </c>
      <c r="AU257" s="172" t="s">
        <v>75</v>
      </c>
      <c r="AY257" s="171" t="s">
        <v>157</v>
      </c>
      <c r="BK257" s="173">
        <f>BK258+BK273+BK281+BK287+BK307+BK319+BK414+BK437+BK453+BK509+BK521+BK560+BK583</f>
        <v>0</v>
      </c>
    </row>
    <row r="258" spans="1:65" s="12" customFormat="1" ht="22.8" customHeight="1">
      <c r="B258" s="160"/>
      <c r="C258" s="161"/>
      <c r="D258" s="162" t="s">
        <v>74</v>
      </c>
      <c r="E258" s="174" t="s">
        <v>406</v>
      </c>
      <c r="F258" s="174" t="s">
        <v>407</v>
      </c>
      <c r="G258" s="161"/>
      <c r="H258" s="161"/>
      <c r="I258" s="164"/>
      <c r="J258" s="175">
        <f>BK258</f>
        <v>0</v>
      </c>
      <c r="K258" s="161"/>
      <c r="L258" s="166"/>
      <c r="M258" s="167"/>
      <c r="N258" s="168"/>
      <c r="O258" s="168"/>
      <c r="P258" s="169">
        <f>SUM(P259:P272)</f>
        <v>0</v>
      </c>
      <c r="Q258" s="168"/>
      <c r="R258" s="169">
        <f>SUM(R259:R272)</f>
        <v>0.14350599999999999</v>
      </c>
      <c r="S258" s="168"/>
      <c r="T258" s="170">
        <f>SUM(T259:T272)</f>
        <v>0</v>
      </c>
      <c r="AR258" s="171" t="s">
        <v>85</v>
      </c>
      <c r="AT258" s="172" t="s">
        <v>74</v>
      </c>
      <c r="AU258" s="172" t="s">
        <v>83</v>
      </c>
      <c r="AY258" s="171" t="s">
        <v>157</v>
      </c>
      <c r="BK258" s="173">
        <f>SUM(BK259:BK272)</f>
        <v>0</v>
      </c>
    </row>
    <row r="259" spans="1:65" s="2" customFormat="1" ht="22.2" customHeight="1">
      <c r="A259" s="35"/>
      <c r="B259" s="36"/>
      <c r="C259" s="176" t="s">
        <v>408</v>
      </c>
      <c r="D259" s="176" t="s">
        <v>159</v>
      </c>
      <c r="E259" s="177" t="s">
        <v>409</v>
      </c>
      <c r="F259" s="178" t="s">
        <v>410</v>
      </c>
      <c r="G259" s="179" t="s">
        <v>177</v>
      </c>
      <c r="H259" s="180">
        <v>20.329999999999998</v>
      </c>
      <c r="I259" s="181"/>
      <c r="J259" s="182">
        <f>ROUND(I259*H259,2)</f>
        <v>0</v>
      </c>
      <c r="K259" s="183"/>
      <c r="L259" s="40"/>
      <c r="M259" s="184" t="s">
        <v>19</v>
      </c>
      <c r="N259" s="185" t="s">
        <v>46</v>
      </c>
      <c r="O259" s="65"/>
      <c r="P259" s="186">
        <f>O259*H259</f>
        <v>0</v>
      </c>
      <c r="Q259" s="186">
        <v>4.0000000000000002E-4</v>
      </c>
      <c r="R259" s="186">
        <f>Q259*H259</f>
        <v>8.1320000000000003E-3</v>
      </c>
      <c r="S259" s="186">
        <v>0</v>
      </c>
      <c r="T259" s="18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8" t="s">
        <v>260</v>
      </c>
      <c r="AT259" s="188" t="s">
        <v>159</v>
      </c>
      <c r="AU259" s="188" t="s">
        <v>85</v>
      </c>
      <c r="AY259" s="18" t="s">
        <v>157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18" t="s">
        <v>83</v>
      </c>
      <c r="BK259" s="189">
        <f>ROUND(I259*H259,2)</f>
        <v>0</v>
      </c>
      <c r="BL259" s="18" t="s">
        <v>260</v>
      </c>
      <c r="BM259" s="188" t="s">
        <v>411</v>
      </c>
    </row>
    <row r="260" spans="1:65" s="2" customFormat="1" ht="19.2">
      <c r="A260" s="35"/>
      <c r="B260" s="36"/>
      <c r="C260" s="37"/>
      <c r="D260" s="190" t="s">
        <v>165</v>
      </c>
      <c r="E260" s="37"/>
      <c r="F260" s="191" t="s">
        <v>412</v>
      </c>
      <c r="G260" s="37"/>
      <c r="H260" s="37"/>
      <c r="I260" s="192"/>
      <c r="J260" s="37"/>
      <c r="K260" s="37"/>
      <c r="L260" s="40"/>
      <c r="M260" s="193"/>
      <c r="N260" s="194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165</v>
      </c>
      <c r="AU260" s="18" t="s">
        <v>85</v>
      </c>
    </row>
    <row r="261" spans="1:65" s="13" customFormat="1" ht="10.199999999999999">
      <c r="B261" s="195"/>
      <c r="C261" s="196"/>
      <c r="D261" s="190" t="s">
        <v>167</v>
      </c>
      <c r="E261" s="197" t="s">
        <v>19</v>
      </c>
      <c r="F261" s="198" t="s">
        <v>413</v>
      </c>
      <c r="G261" s="196"/>
      <c r="H261" s="199">
        <v>20.329999999999998</v>
      </c>
      <c r="I261" s="200"/>
      <c r="J261" s="196"/>
      <c r="K261" s="196"/>
      <c r="L261" s="201"/>
      <c r="M261" s="202"/>
      <c r="N261" s="203"/>
      <c r="O261" s="203"/>
      <c r="P261" s="203"/>
      <c r="Q261" s="203"/>
      <c r="R261" s="203"/>
      <c r="S261" s="203"/>
      <c r="T261" s="204"/>
      <c r="AT261" s="205" t="s">
        <v>167</v>
      </c>
      <c r="AU261" s="205" t="s">
        <v>85</v>
      </c>
      <c r="AV261" s="13" t="s">
        <v>85</v>
      </c>
      <c r="AW261" s="13" t="s">
        <v>36</v>
      </c>
      <c r="AX261" s="13" t="s">
        <v>83</v>
      </c>
      <c r="AY261" s="205" t="s">
        <v>157</v>
      </c>
    </row>
    <row r="262" spans="1:65" s="2" customFormat="1" ht="34.799999999999997" customHeight="1">
      <c r="A262" s="35"/>
      <c r="B262" s="36"/>
      <c r="C262" s="238" t="s">
        <v>414</v>
      </c>
      <c r="D262" s="238" t="s">
        <v>415</v>
      </c>
      <c r="E262" s="239" t="s">
        <v>416</v>
      </c>
      <c r="F262" s="240" t="s">
        <v>417</v>
      </c>
      <c r="G262" s="241" t="s">
        <v>177</v>
      </c>
      <c r="H262" s="242">
        <v>23.38</v>
      </c>
      <c r="I262" s="243"/>
      <c r="J262" s="244">
        <f>ROUND(I262*H262,2)</f>
        <v>0</v>
      </c>
      <c r="K262" s="245"/>
      <c r="L262" s="246"/>
      <c r="M262" s="247" t="s">
        <v>19</v>
      </c>
      <c r="N262" s="248" t="s">
        <v>46</v>
      </c>
      <c r="O262" s="65"/>
      <c r="P262" s="186">
        <f>O262*H262</f>
        <v>0</v>
      </c>
      <c r="Q262" s="186">
        <v>4.7999999999999996E-3</v>
      </c>
      <c r="R262" s="186">
        <f>Q262*H262</f>
        <v>0.11222399999999999</v>
      </c>
      <c r="S262" s="186">
        <v>0</v>
      </c>
      <c r="T262" s="18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8" t="s">
        <v>365</v>
      </c>
      <c r="AT262" s="188" t="s">
        <v>415</v>
      </c>
      <c r="AU262" s="188" t="s">
        <v>85</v>
      </c>
      <c r="AY262" s="18" t="s">
        <v>157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8" t="s">
        <v>83</v>
      </c>
      <c r="BK262" s="189">
        <f>ROUND(I262*H262,2)</f>
        <v>0</v>
      </c>
      <c r="BL262" s="18" t="s">
        <v>260</v>
      </c>
      <c r="BM262" s="188" t="s">
        <v>418</v>
      </c>
    </row>
    <row r="263" spans="1:65" s="2" customFormat="1" ht="19.2">
      <c r="A263" s="35"/>
      <c r="B263" s="36"/>
      <c r="C263" s="37"/>
      <c r="D263" s="190" t="s">
        <v>165</v>
      </c>
      <c r="E263" s="37"/>
      <c r="F263" s="191" t="s">
        <v>417</v>
      </c>
      <c r="G263" s="37"/>
      <c r="H263" s="37"/>
      <c r="I263" s="192"/>
      <c r="J263" s="37"/>
      <c r="K263" s="37"/>
      <c r="L263" s="40"/>
      <c r="M263" s="193"/>
      <c r="N263" s="194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165</v>
      </c>
      <c r="AU263" s="18" t="s">
        <v>85</v>
      </c>
    </row>
    <row r="264" spans="1:65" s="13" customFormat="1" ht="10.199999999999999">
      <c r="B264" s="195"/>
      <c r="C264" s="196"/>
      <c r="D264" s="190" t="s">
        <v>167</v>
      </c>
      <c r="E264" s="196"/>
      <c r="F264" s="198" t="s">
        <v>419</v>
      </c>
      <c r="G264" s="196"/>
      <c r="H264" s="199">
        <v>23.38</v>
      </c>
      <c r="I264" s="200"/>
      <c r="J264" s="196"/>
      <c r="K264" s="196"/>
      <c r="L264" s="201"/>
      <c r="M264" s="202"/>
      <c r="N264" s="203"/>
      <c r="O264" s="203"/>
      <c r="P264" s="203"/>
      <c r="Q264" s="203"/>
      <c r="R264" s="203"/>
      <c r="S264" s="203"/>
      <c r="T264" s="204"/>
      <c r="AT264" s="205" t="s">
        <v>167</v>
      </c>
      <c r="AU264" s="205" t="s">
        <v>85</v>
      </c>
      <c r="AV264" s="13" t="s">
        <v>85</v>
      </c>
      <c r="AW264" s="13" t="s">
        <v>4</v>
      </c>
      <c r="AX264" s="13" t="s">
        <v>83</v>
      </c>
      <c r="AY264" s="205" t="s">
        <v>157</v>
      </c>
    </row>
    <row r="265" spans="1:65" s="2" customFormat="1" ht="22.2" customHeight="1">
      <c r="A265" s="35"/>
      <c r="B265" s="36"/>
      <c r="C265" s="176" t="s">
        <v>420</v>
      </c>
      <c r="D265" s="176" t="s">
        <v>159</v>
      </c>
      <c r="E265" s="177" t="s">
        <v>421</v>
      </c>
      <c r="F265" s="178" t="s">
        <v>422</v>
      </c>
      <c r="G265" s="179" t="s">
        <v>177</v>
      </c>
      <c r="H265" s="180">
        <v>46.3</v>
      </c>
      <c r="I265" s="181"/>
      <c r="J265" s="182">
        <f>ROUND(I265*H265,2)</f>
        <v>0</v>
      </c>
      <c r="K265" s="183"/>
      <c r="L265" s="40"/>
      <c r="M265" s="184" t="s">
        <v>19</v>
      </c>
      <c r="N265" s="185" t="s">
        <v>46</v>
      </c>
      <c r="O265" s="65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8" t="s">
        <v>260</v>
      </c>
      <c r="AT265" s="188" t="s">
        <v>159</v>
      </c>
      <c r="AU265" s="188" t="s">
        <v>85</v>
      </c>
      <c r="AY265" s="18" t="s">
        <v>157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8" t="s">
        <v>83</v>
      </c>
      <c r="BK265" s="189">
        <f>ROUND(I265*H265,2)</f>
        <v>0</v>
      </c>
      <c r="BL265" s="18" t="s">
        <v>260</v>
      </c>
      <c r="BM265" s="188" t="s">
        <v>423</v>
      </c>
    </row>
    <row r="266" spans="1:65" s="2" customFormat="1" ht="19.2">
      <c r="A266" s="35"/>
      <c r="B266" s="36"/>
      <c r="C266" s="37"/>
      <c r="D266" s="190" t="s">
        <v>165</v>
      </c>
      <c r="E266" s="37"/>
      <c r="F266" s="191" t="s">
        <v>424</v>
      </c>
      <c r="G266" s="37"/>
      <c r="H266" s="37"/>
      <c r="I266" s="192"/>
      <c r="J266" s="37"/>
      <c r="K266" s="37"/>
      <c r="L266" s="40"/>
      <c r="M266" s="193"/>
      <c r="N266" s="194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165</v>
      </c>
      <c r="AU266" s="18" t="s">
        <v>85</v>
      </c>
    </row>
    <row r="267" spans="1:65" s="13" customFormat="1" ht="10.199999999999999">
      <c r="B267" s="195"/>
      <c r="C267" s="196"/>
      <c r="D267" s="190" t="s">
        <v>167</v>
      </c>
      <c r="E267" s="197" t="s">
        <v>19</v>
      </c>
      <c r="F267" s="198" t="s">
        <v>96</v>
      </c>
      <c r="G267" s="196"/>
      <c r="H267" s="199">
        <v>46.3</v>
      </c>
      <c r="I267" s="200"/>
      <c r="J267" s="196"/>
      <c r="K267" s="196"/>
      <c r="L267" s="201"/>
      <c r="M267" s="202"/>
      <c r="N267" s="203"/>
      <c r="O267" s="203"/>
      <c r="P267" s="203"/>
      <c r="Q267" s="203"/>
      <c r="R267" s="203"/>
      <c r="S267" s="203"/>
      <c r="T267" s="204"/>
      <c r="AT267" s="205" t="s">
        <v>167</v>
      </c>
      <c r="AU267" s="205" t="s">
        <v>85</v>
      </c>
      <c r="AV267" s="13" t="s">
        <v>85</v>
      </c>
      <c r="AW267" s="13" t="s">
        <v>36</v>
      </c>
      <c r="AX267" s="13" t="s">
        <v>83</v>
      </c>
      <c r="AY267" s="205" t="s">
        <v>157</v>
      </c>
    </row>
    <row r="268" spans="1:65" s="2" customFormat="1" ht="22.2" customHeight="1">
      <c r="A268" s="35"/>
      <c r="B268" s="36"/>
      <c r="C268" s="238" t="s">
        <v>425</v>
      </c>
      <c r="D268" s="238" t="s">
        <v>415</v>
      </c>
      <c r="E268" s="239" t="s">
        <v>426</v>
      </c>
      <c r="F268" s="240" t="s">
        <v>427</v>
      </c>
      <c r="G268" s="241" t="s">
        <v>428</v>
      </c>
      <c r="H268" s="242">
        <v>23.15</v>
      </c>
      <c r="I268" s="243"/>
      <c r="J268" s="244">
        <f>ROUND(I268*H268,2)</f>
        <v>0</v>
      </c>
      <c r="K268" s="245"/>
      <c r="L268" s="246"/>
      <c r="M268" s="247" t="s">
        <v>19</v>
      </c>
      <c r="N268" s="248" t="s">
        <v>46</v>
      </c>
      <c r="O268" s="65"/>
      <c r="P268" s="186">
        <f>O268*H268</f>
        <v>0</v>
      </c>
      <c r="Q268" s="186">
        <v>1E-3</v>
      </c>
      <c r="R268" s="186">
        <f>Q268*H268</f>
        <v>2.315E-2</v>
      </c>
      <c r="S268" s="186">
        <v>0</v>
      </c>
      <c r="T268" s="18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8" t="s">
        <v>365</v>
      </c>
      <c r="AT268" s="188" t="s">
        <v>415</v>
      </c>
      <c r="AU268" s="188" t="s">
        <v>85</v>
      </c>
      <c r="AY268" s="18" t="s">
        <v>157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18" t="s">
        <v>83</v>
      </c>
      <c r="BK268" s="189">
        <f>ROUND(I268*H268,2)</f>
        <v>0</v>
      </c>
      <c r="BL268" s="18" t="s">
        <v>260</v>
      </c>
      <c r="BM268" s="188" t="s">
        <v>429</v>
      </c>
    </row>
    <row r="269" spans="1:65" s="2" customFormat="1" ht="19.2">
      <c r="A269" s="35"/>
      <c r="B269" s="36"/>
      <c r="C269" s="37"/>
      <c r="D269" s="190" t="s">
        <v>165</v>
      </c>
      <c r="E269" s="37"/>
      <c r="F269" s="191" t="s">
        <v>427</v>
      </c>
      <c r="G269" s="37"/>
      <c r="H269" s="37"/>
      <c r="I269" s="192"/>
      <c r="J269" s="37"/>
      <c r="K269" s="37"/>
      <c r="L269" s="40"/>
      <c r="M269" s="193"/>
      <c r="N269" s="194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165</v>
      </c>
      <c r="AU269" s="18" t="s">
        <v>85</v>
      </c>
    </row>
    <row r="270" spans="1:65" s="13" customFormat="1" ht="10.199999999999999">
      <c r="B270" s="195"/>
      <c r="C270" s="196"/>
      <c r="D270" s="190" t="s">
        <v>167</v>
      </c>
      <c r="E270" s="196"/>
      <c r="F270" s="198" t="s">
        <v>430</v>
      </c>
      <c r="G270" s="196"/>
      <c r="H270" s="199">
        <v>23.15</v>
      </c>
      <c r="I270" s="200"/>
      <c r="J270" s="196"/>
      <c r="K270" s="196"/>
      <c r="L270" s="201"/>
      <c r="M270" s="202"/>
      <c r="N270" s="203"/>
      <c r="O270" s="203"/>
      <c r="P270" s="203"/>
      <c r="Q270" s="203"/>
      <c r="R270" s="203"/>
      <c r="S270" s="203"/>
      <c r="T270" s="204"/>
      <c r="AT270" s="205" t="s">
        <v>167</v>
      </c>
      <c r="AU270" s="205" t="s">
        <v>85</v>
      </c>
      <c r="AV270" s="13" t="s">
        <v>85</v>
      </c>
      <c r="AW270" s="13" t="s">
        <v>4</v>
      </c>
      <c r="AX270" s="13" t="s">
        <v>83</v>
      </c>
      <c r="AY270" s="205" t="s">
        <v>157</v>
      </c>
    </row>
    <row r="271" spans="1:65" s="2" customFormat="1" ht="22.2" customHeight="1">
      <c r="A271" s="35"/>
      <c r="B271" s="36"/>
      <c r="C271" s="176" t="s">
        <v>431</v>
      </c>
      <c r="D271" s="176" t="s">
        <v>159</v>
      </c>
      <c r="E271" s="177" t="s">
        <v>432</v>
      </c>
      <c r="F271" s="178" t="s">
        <v>433</v>
      </c>
      <c r="G271" s="179" t="s">
        <v>171</v>
      </c>
      <c r="H271" s="180">
        <v>0.14399999999999999</v>
      </c>
      <c r="I271" s="181"/>
      <c r="J271" s="182">
        <f>ROUND(I271*H271,2)</f>
        <v>0</v>
      </c>
      <c r="K271" s="183"/>
      <c r="L271" s="40"/>
      <c r="M271" s="184" t="s">
        <v>19</v>
      </c>
      <c r="N271" s="185" t="s">
        <v>46</v>
      </c>
      <c r="O271" s="65"/>
      <c r="P271" s="186">
        <f>O271*H271</f>
        <v>0</v>
      </c>
      <c r="Q271" s="186">
        <v>0</v>
      </c>
      <c r="R271" s="186">
        <f>Q271*H271</f>
        <v>0</v>
      </c>
      <c r="S271" s="186">
        <v>0</v>
      </c>
      <c r="T271" s="18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8" t="s">
        <v>260</v>
      </c>
      <c r="AT271" s="188" t="s">
        <v>159</v>
      </c>
      <c r="AU271" s="188" t="s">
        <v>85</v>
      </c>
      <c r="AY271" s="18" t="s">
        <v>157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18" t="s">
        <v>83</v>
      </c>
      <c r="BK271" s="189">
        <f>ROUND(I271*H271,2)</f>
        <v>0</v>
      </c>
      <c r="BL271" s="18" t="s">
        <v>260</v>
      </c>
      <c r="BM271" s="188" t="s">
        <v>434</v>
      </c>
    </row>
    <row r="272" spans="1:65" s="2" customFormat="1" ht="28.8">
      <c r="A272" s="35"/>
      <c r="B272" s="36"/>
      <c r="C272" s="37"/>
      <c r="D272" s="190" t="s">
        <v>165</v>
      </c>
      <c r="E272" s="37"/>
      <c r="F272" s="191" t="s">
        <v>435</v>
      </c>
      <c r="G272" s="37"/>
      <c r="H272" s="37"/>
      <c r="I272" s="192"/>
      <c r="J272" s="37"/>
      <c r="K272" s="37"/>
      <c r="L272" s="40"/>
      <c r="M272" s="193"/>
      <c r="N272" s="194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165</v>
      </c>
      <c r="AU272" s="18" t="s">
        <v>85</v>
      </c>
    </row>
    <row r="273" spans="1:65" s="12" customFormat="1" ht="22.8" customHeight="1">
      <c r="B273" s="160"/>
      <c r="C273" s="161"/>
      <c r="D273" s="162" t="s">
        <v>74</v>
      </c>
      <c r="E273" s="174" t="s">
        <v>436</v>
      </c>
      <c r="F273" s="174" t="s">
        <v>437</v>
      </c>
      <c r="G273" s="161"/>
      <c r="H273" s="161"/>
      <c r="I273" s="164"/>
      <c r="J273" s="175">
        <f>BK273</f>
        <v>0</v>
      </c>
      <c r="K273" s="161"/>
      <c r="L273" s="166"/>
      <c r="M273" s="167"/>
      <c r="N273" s="168"/>
      <c r="O273" s="168"/>
      <c r="P273" s="169">
        <f>SUM(P274:P280)</f>
        <v>0</v>
      </c>
      <c r="Q273" s="168"/>
      <c r="R273" s="169">
        <f>SUM(R274:R280)</f>
        <v>6.6116399999999992E-2</v>
      </c>
      <c r="S273" s="168"/>
      <c r="T273" s="170">
        <f>SUM(T274:T280)</f>
        <v>0</v>
      </c>
      <c r="AR273" s="171" t="s">
        <v>85</v>
      </c>
      <c r="AT273" s="172" t="s">
        <v>74</v>
      </c>
      <c r="AU273" s="172" t="s">
        <v>83</v>
      </c>
      <c r="AY273" s="171" t="s">
        <v>157</v>
      </c>
      <c r="BK273" s="173">
        <f>SUM(BK274:BK280)</f>
        <v>0</v>
      </c>
    </row>
    <row r="274" spans="1:65" s="2" customFormat="1" ht="22.2" customHeight="1">
      <c r="A274" s="35"/>
      <c r="B274" s="36"/>
      <c r="C274" s="176" t="s">
        <v>438</v>
      </c>
      <c r="D274" s="176" t="s">
        <v>159</v>
      </c>
      <c r="E274" s="177" t="s">
        <v>439</v>
      </c>
      <c r="F274" s="178" t="s">
        <v>440</v>
      </c>
      <c r="G274" s="179" t="s">
        <v>177</v>
      </c>
      <c r="H274" s="180">
        <v>46.3</v>
      </c>
      <c r="I274" s="181"/>
      <c r="J274" s="182">
        <f>ROUND(I274*H274,2)</f>
        <v>0</v>
      </c>
      <c r="K274" s="183"/>
      <c r="L274" s="40"/>
      <c r="M274" s="184" t="s">
        <v>19</v>
      </c>
      <c r="N274" s="185" t="s">
        <v>46</v>
      </c>
      <c r="O274" s="65"/>
      <c r="P274" s="186">
        <f>O274*H274</f>
        <v>0</v>
      </c>
      <c r="Q274" s="186">
        <v>0</v>
      </c>
      <c r="R274" s="186">
        <f>Q274*H274</f>
        <v>0</v>
      </c>
      <c r="S274" s="186">
        <v>0</v>
      </c>
      <c r="T274" s="18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8" t="s">
        <v>260</v>
      </c>
      <c r="AT274" s="188" t="s">
        <v>159</v>
      </c>
      <c r="AU274" s="188" t="s">
        <v>85</v>
      </c>
      <c r="AY274" s="18" t="s">
        <v>157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18" t="s">
        <v>83</v>
      </c>
      <c r="BK274" s="189">
        <f>ROUND(I274*H274,2)</f>
        <v>0</v>
      </c>
      <c r="BL274" s="18" t="s">
        <v>260</v>
      </c>
      <c r="BM274" s="188" t="s">
        <v>441</v>
      </c>
    </row>
    <row r="275" spans="1:65" s="2" customFormat="1" ht="19.2">
      <c r="A275" s="35"/>
      <c r="B275" s="36"/>
      <c r="C275" s="37"/>
      <c r="D275" s="190" t="s">
        <v>165</v>
      </c>
      <c r="E275" s="37"/>
      <c r="F275" s="191" t="s">
        <v>442</v>
      </c>
      <c r="G275" s="37"/>
      <c r="H275" s="37"/>
      <c r="I275" s="192"/>
      <c r="J275" s="37"/>
      <c r="K275" s="37"/>
      <c r="L275" s="40"/>
      <c r="M275" s="193"/>
      <c r="N275" s="194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165</v>
      </c>
      <c r="AU275" s="18" t="s">
        <v>85</v>
      </c>
    </row>
    <row r="276" spans="1:65" s="2" customFormat="1" ht="22.2" customHeight="1">
      <c r="A276" s="35"/>
      <c r="B276" s="36"/>
      <c r="C276" s="238" t="s">
        <v>443</v>
      </c>
      <c r="D276" s="238" t="s">
        <v>415</v>
      </c>
      <c r="E276" s="239" t="s">
        <v>444</v>
      </c>
      <c r="F276" s="240" t="s">
        <v>445</v>
      </c>
      <c r="G276" s="241" t="s">
        <v>177</v>
      </c>
      <c r="H276" s="242">
        <v>47.225999999999999</v>
      </c>
      <c r="I276" s="243"/>
      <c r="J276" s="244">
        <f>ROUND(I276*H276,2)</f>
        <v>0</v>
      </c>
      <c r="K276" s="245"/>
      <c r="L276" s="246"/>
      <c r="M276" s="247" t="s">
        <v>19</v>
      </c>
      <c r="N276" s="248" t="s">
        <v>46</v>
      </c>
      <c r="O276" s="65"/>
      <c r="P276" s="186">
        <f>O276*H276</f>
        <v>0</v>
      </c>
      <c r="Q276" s="186">
        <v>1.4E-3</v>
      </c>
      <c r="R276" s="186">
        <f>Q276*H276</f>
        <v>6.6116399999999992E-2</v>
      </c>
      <c r="S276" s="186">
        <v>0</v>
      </c>
      <c r="T276" s="18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8" t="s">
        <v>365</v>
      </c>
      <c r="AT276" s="188" t="s">
        <v>415</v>
      </c>
      <c r="AU276" s="188" t="s">
        <v>85</v>
      </c>
      <c r="AY276" s="18" t="s">
        <v>157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8" t="s">
        <v>83</v>
      </c>
      <c r="BK276" s="189">
        <f>ROUND(I276*H276,2)</f>
        <v>0</v>
      </c>
      <c r="BL276" s="18" t="s">
        <v>260</v>
      </c>
      <c r="BM276" s="188" t="s">
        <v>446</v>
      </c>
    </row>
    <row r="277" spans="1:65" s="2" customFormat="1" ht="19.2">
      <c r="A277" s="35"/>
      <c r="B277" s="36"/>
      <c r="C277" s="37"/>
      <c r="D277" s="190" t="s">
        <v>165</v>
      </c>
      <c r="E277" s="37"/>
      <c r="F277" s="191" t="s">
        <v>445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165</v>
      </c>
      <c r="AU277" s="18" t="s">
        <v>85</v>
      </c>
    </row>
    <row r="278" spans="1:65" s="13" customFormat="1" ht="10.199999999999999">
      <c r="B278" s="195"/>
      <c r="C278" s="196"/>
      <c r="D278" s="190" t="s">
        <v>167</v>
      </c>
      <c r="E278" s="196"/>
      <c r="F278" s="198" t="s">
        <v>447</v>
      </c>
      <c r="G278" s="196"/>
      <c r="H278" s="199">
        <v>47.225999999999999</v>
      </c>
      <c r="I278" s="200"/>
      <c r="J278" s="196"/>
      <c r="K278" s="196"/>
      <c r="L278" s="201"/>
      <c r="M278" s="202"/>
      <c r="N278" s="203"/>
      <c r="O278" s="203"/>
      <c r="P278" s="203"/>
      <c r="Q278" s="203"/>
      <c r="R278" s="203"/>
      <c r="S278" s="203"/>
      <c r="T278" s="204"/>
      <c r="AT278" s="205" t="s">
        <v>167</v>
      </c>
      <c r="AU278" s="205" t="s">
        <v>85</v>
      </c>
      <c r="AV278" s="13" t="s">
        <v>85</v>
      </c>
      <c r="AW278" s="13" t="s">
        <v>4</v>
      </c>
      <c r="AX278" s="13" t="s">
        <v>83</v>
      </c>
      <c r="AY278" s="205" t="s">
        <v>157</v>
      </c>
    </row>
    <row r="279" spans="1:65" s="2" customFormat="1" ht="22.2" customHeight="1">
      <c r="A279" s="35"/>
      <c r="B279" s="36"/>
      <c r="C279" s="176" t="s">
        <v>448</v>
      </c>
      <c r="D279" s="176" t="s">
        <v>159</v>
      </c>
      <c r="E279" s="177" t="s">
        <v>449</v>
      </c>
      <c r="F279" s="178" t="s">
        <v>450</v>
      </c>
      <c r="G279" s="179" t="s">
        <v>171</v>
      </c>
      <c r="H279" s="180">
        <v>6.6000000000000003E-2</v>
      </c>
      <c r="I279" s="181"/>
      <c r="J279" s="182">
        <f>ROUND(I279*H279,2)</f>
        <v>0</v>
      </c>
      <c r="K279" s="183"/>
      <c r="L279" s="40"/>
      <c r="M279" s="184" t="s">
        <v>19</v>
      </c>
      <c r="N279" s="185" t="s">
        <v>46</v>
      </c>
      <c r="O279" s="65"/>
      <c r="P279" s="186">
        <f>O279*H279</f>
        <v>0</v>
      </c>
      <c r="Q279" s="186">
        <v>0</v>
      </c>
      <c r="R279" s="186">
        <f>Q279*H279</f>
        <v>0</v>
      </c>
      <c r="S279" s="186">
        <v>0</v>
      </c>
      <c r="T279" s="18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8" t="s">
        <v>260</v>
      </c>
      <c r="AT279" s="188" t="s">
        <v>159</v>
      </c>
      <c r="AU279" s="188" t="s">
        <v>85</v>
      </c>
      <c r="AY279" s="18" t="s">
        <v>157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8" t="s">
        <v>83</v>
      </c>
      <c r="BK279" s="189">
        <f>ROUND(I279*H279,2)</f>
        <v>0</v>
      </c>
      <c r="BL279" s="18" t="s">
        <v>260</v>
      </c>
      <c r="BM279" s="188" t="s">
        <v>451</v>
      </c>
    </row>
    <row r="280" spans="1:65" s="2" customFormat="1" ht="28.8">
      <c r="A280" s="35"/>
      <c r="B280" s="36"/>
      <c r="C280" s="37"/>
      <c r="D280" s="190" t="s">
        <v>165</v>
      </c>
      <c r="E280" s="37"/>
      <c r="F280" s="191" t="s">
        <v>452</v>
      </c>
      <c r="G280" s="37"/>
      <c r="H280" s="37"/>
      <c r="I280" s="192"/>
      <c r="J280" s="37"/>
      <c r="K280" s="37"/>
      <c r="L280" s="40"/>
      <c r="M280" s="193"/>
      <c r="N280" s="194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165</v>
      </c>
      <c r="AU280" s="18" t="s">
        <v>85</v>
      </c>
    </row>
    <row r="281" spans="1:65" s="12" customFormat="1" ht="22.8" customHeight="1">
      <c r="B281" s="160"/>
      <c r="C281" s="161"/>
      <c r="D281" s="162" t="s">
        <v>74</v>
      </c>
      <c r="E281" s="174" t="s">
        <v>453</v>
      </c>
      <c r="F281" s="174" t="s">
        <v>454</v>
      </c>
      <c r="G281" s="161"/>
      <c r="H281" s="161"/>
      <c r="I281" s="164"/>
      <c r="J281" s="175">
        <f>BK281</f>
        <v>0</v>
      </c>
      <c r="K281" s="161"/>
      <c r="L281" s="166"/>
      <c r="M281" s="167"/>
      <c r="N281" s="168"/>
      <c r="O281" s="168"/>
      <c r="P281" s="169">
        <f>SUM(P282:P286)</f>
        <v>0</v>
      </c>
      <c r="Q281" s="168"/>
      <c r="R281" s="169">
        <f>SUM(R282:R286)</f>
        <v>1.569132</v>
      </c>
      <c r="S281" s="168"/>
      <c r="T281" s="170">
        <f>SUM(T282:T286)</f>
        <v>0</v>
      </c>
      <c r="AR281" s="171" t="s">
        <v>85</v>
      </c>
      <c r="AT281" s="172" t="s">
        <v>74</v>
      </c>
      <c r="AU281" s="172" t="s">
        <v>83</v>
      </c>
      <c r="AY281" s="171" t="s">
        <v>157</v>
      </c>
      <c r="BK281" s="173">
        <f>SUM(BK282:BK286)</f>
        <v>0</v>
      </c>
    </row>
    <row r="282" spans="1:65" s="2" customFormat="1" ht="22.2" customHeight="1">
      <c r="A282" s="35"/>
      <c r="B282" s="36"/>
      <c r="C282" s="176" t="s">
        <v>455</v>
      </c>
      <c r="D282" s="176" t="s">
        <v>159</v>
      </c>
      <c r="E282" s="177" t="s">
        <v>456</v>
      </c>
      <c r="F282" s="178" t="s">
        <v>457</v>
      </c>
      <c r="G282" s="179" t="s">
        <v>177</v>
      </c>
      <c r="H282" s="180">
        <v>200.4</v>
      </c>
      <c r="I282" s="181"/>
      <c r="J282" s="182">
        <f>ROUND(I282*H282,2)</f>
        <v>0</v>
      </c>
      <c r="K282" s="183"/>
      <c r="L282" s="40"/>
      <c r="M282" s="184" t="s">
        <v>19</v>
      </c>
      <c r="N282" s="185" t="s">
        <v>46</v>
      </c>
      <c r="O282" s="65"/>
      <c r="P282" s="186">
        <f>O282*H282</f>
        <v>0</v>
      </c>
      <c r="Q282" s="186">
        <v>7.8300000000000002E-3</v>
      </c>
      <c r="R282" s="186">
        <f>Q282*H282</f>
        <v>1.569132</v>
      </c>
      <c r="S282" s="186">
        <v>0</v>
      </c>
      <c r="T282" s="18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8" t="s">
        <v>260</v>
      </c>
      <c r="AT282" s="188" t="s">
        <v>159</v>
      </c>
      <c r="AU282" s="188" t="s">
        <v>85</v>
      </c>
      <c r="AY282" s="18" t="s">
        <v>157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18" t="s">
        <v>83</v>
      </c>
      <c r="BK282" s="189">
        <f>ROUND(I282*H282,2)</f>
        <v>0</v>
      </c>
      <c r="BL282" s="18" t="s">
        <v>260</v>
      </c>
      <c r="BM282" s="188" t="s">
        <v>458</v>
      </c>
    </row>
    <row r="283" spans="1:65" s="2" customFormat="1" ht="19.2">
      <c r="A283" s="35"/>
      <c r="B283" s="36"/>
      <c r="C283" s="37"/>
      <c r="D283" s="190" t="s">
        <v>165</v>
      </c>
      <c r="E283" s="37"/>
      <c r="F283" s="191" t="s">
        <v>459</v>
      </c>
      <c r="G283" s="37"/>
      <c r="H283" s="37"/>
      <c r="I283" s="192"/>
      <c r="J283" s="37"/>
      <c r="K283" s="37"/>
      <c r="L283" s="40"/>
      <c r="M283" s="193"/>
      <c r="N283" s="194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165</v>
      </c>
      <c r="AU283" s="18" t="s">
        <v>85</v>
      </c>
    </row>
    <row r="284" spans="1:65" s="13" customFormat="1" ht="10.199999999999999">
      <c r="B284" s="195"/>
      <c r="C284" s="196"/>
      <c r="D284" s="190" t="s">
        <v>167</v>
      </c>
      <c r="E284" s="197" t="s">
        <v>19</v>
      </c>
      <c r="F284" s="198" t="s">
        <v>100</v>
      </c>
      <c r="G284" s="196"/>
      <c r="H284" s="199">
        <v>200.4</v>
      </c>
      <c r="I284" s="200"/>
      <c r="J284" s="196"/>
      <c r="K284" s="196"/>
      <c r="L284" s="201"/>
      <c r="M284" s="202"/>
      <c r="N284" s="203"/>
      <c r="O284" s="203"/>
      <c r="P284" s="203"/>
      <c r="Q284" s="203"/>
      <c r="R284" s="203"/>
      <c r="S284" s="203"/>
      <c r="T284" s="204"/>
      <c r="AT284" s="205" t="s">
        <v>167</v>
      </c>
      <c r="AU284" s="205" t="s">
        <v>85</v>
      </c>
      <c r="AV284" s="13" t="s">
        <v>85</v>
      </c>
      <c r="AW284" s="13" t="s">
        <v>36</v>
      </c>
      <c r="AX284" s="13" t="s">
        <v>83</v>
      </c>
      <c r="AY284" s="205" t="s">
        <v>157</v>
      </c>
    </row>
    <row r="285" spans="1:65" s="2" customFormat="1" ht="22.2" customHeight="1">
      <c r="A285" s="35"/>
      <c r="B285" s="36"/>
      <c r="C285" s="176" t="s">
        <v>460</v>
      </c>
      <c r="D285" s="176" t="s">
        <v>159</v>
      </c>
      <c r="E285" s="177" t="s">
        <v>461</v>
      </c>
      <c r="F285" s="178" t="s">
        <v>462</v>
      </c>
      <c r="G285" s="179" t="s">
        <v>171</v>
      </c>
      <c r="H285" s="180">
        <v>1.569</v>
      </c>
      <c r="I285" s="181"/>
      <c r="J285" s="182">
        <f>ROUND(I285*H285,2)</f>
        <v>0</v>
      </c>
      <c r="K285" s="183"/>
      <c r="L285" s="40"/>
      <c r="M285" s="184" t="s">
        <v>19</v>
      </c>
      <c r="N285" s="185" t="s">
        <v>46</v>
      </c>
      <c r="O285" s="65"/>
      <c r="P285" s="186">
        <f>O285*H285</f>
        <v>0</v>
      </c>
      <c r="Q285" s="186">
        <v>0</v>
      </c>
      <c r="R285" s="186">
        <f>Q285*H285</f>
        <v>0</v>
      </c>
      <c r="S285" s="186">
        <v>0</v>
      </c>
      <c r="T285" s="18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8" t="s">
        <v>260</v>
      </c>
      <c r="AT285" s="188" t="s">
        <v>159</v>
      </c>
      <c r="AU285" s="188" t="s">
        <v>85</v>
      </c>
      <c r="AY285" s="18" t="s">
        <v>157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18" t="s">
        <v>83</v>
      </c>
      <c r="BK285" s="189">
        <f>ROUND(I285*H285,2)</f>
        <v>0</v>
      </c>
      <c r="BL285" s="18" t="s">
        <v>260</v>
      </c>
      <c r="BM285" s="188" t="s">
        <v>463</v>
      </c>
    </row>
    <row r="286" spans="1:65" s="2" customFormat="1" ht="28.8">
      <c r="A286" s="35"/>
      <c r="B286" s="36"/>
      <c r="C286" s="37"/>
      <c r="D286" s="190" t="s">
        <v>165</v>
      </c>
      <c r="E286" s="37"/>
      <c r="F286" s="191" t="s">
        <v>464</v>
      </c>
      <c r="G286" s="37"/>
      <c r="H286" s="37"/>
      <c r="I286" s="192"/>
      <c r="J286" s="37"/>
      <c r="K286" s="37"/>
      <c r="L286" s="40"/>
      <c r="M286" s="193"/>
      <c r="N286" s="194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165</v>
      </c>
      <c r="AU286" s="18" t="s">
        <v>85</v>
      </c>
    </row>
    <row r="287" spans="1:65" s="12" customFormat="1" ht="22.8" customHeight="1">
      <c r="B287" s="160"/>
      <c r="C287" s="161"/>
      <c r="D287" s="162" t="s">
        <v>74</v>
      </c>
      <c r="E287" s="174" t="s">
        <v>465</v>
      </c>
      <c r="F287" s="174" t="s">
        <v>466</v>
      </c>
      <c r="G287" s="161"/>
      <c r="H287" s="161"/>
      <c r="I287" s="164"/>
      <c r="J287" s="175">
        <f>BK287</f>
        <v>0</v>
      </c>
      <c r="K287" s="161"/>
      <c r="L287" s="166"/>
      <c r="M287" s="167"/>
      <c r="N287" s="168"/>
      <c r="O287" s="168"/>
      <c r="P287" s="169">
        <f>SUM(P288:P306)</f>
        <v>0</v>
      </c>
      <c r="Q287" s="168"/>
      <c r="R287" s="169">
        <f>SUM(R288:R306)</f>
        <v>0.54672589000000005</v>
      </c>
      <c r="S287" s="168"/>
      <c r="T287" s="170">
        <f>SUM(T288:T306)</f>
        <v>0</v>
      </c>
      <c r="AR287" s="171" t="s">
        <v>85</v>
      </c>
      <c r="AT287" s="172" t="s">
        <v>74</v>
      </c>
      <c r="AU287" s="172" t="s">
        <v>83</v>
      </c>
      <c r="AY287" s="171" t="s">
        <v>157</v>
      </c>
      <c r="BK287" s="173">
        <f>SUM(BK288:BK306)</f>
        <v>0</v>
      </c>
    </row>
    <row r="288" spans="1:65" s="2" customFormat="1" ht="22.2" customHeight="1">
      <c r="A288" s="35"/>
      <c r="B288" s="36"/>
      <c r="C288" s="176" t="s">
        <v>467</v>
      </c>
      <c r="D288" s="176" t="s">
        <v>159</v>
      </c>
      <c r="E288" s="177" t="s">
        <v>468</v>
      </c>
      <c r="F288" s="178" t="s">
        <v>469</v>
      </c>
      <c r="G288" s="179" t="s">
        <v>177</v>
      </c>
      <c r="H288" s="180">
        <v>10.558999999999999</v>
      </c>
      <c r="I288" s="181"/>
      <c r="J288" s="182">
        <f>ROUND(I288*H288,2)</f>
        <v>0</v>
      </c>
      <c r="K288" s="183"/>
      <c r="L288" s="40"/>
      <c r="M288" s="184" t="s">
        <v>19</v>
      </c>
      <c r="N288" s="185" t="s">
        <v>46</v>
      </c>
      <c r="O288" s="65"/>
      <c r="P288" s="186">
        <f>O288*H288</f>
        <v>0</v>
      </c>
      <c r="Q288" s="186">
        <v>2.5510000000000001E-2</v>
      </c>
      <c r="R288" s="186">
        <f>Q288*H288</f>
        <v>0.26936009</v>
      </c>
      <c r="S288" s="186">
        <v>0</v>
      </c>
      <c r="T288" s="18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8" t="s">
        <v>260</v>
      </c>
      <c r="AT288" s="188" t="s">
        <v>159</v>
      </c>
      <c r="AU288" s="188" t="s">
        <v>85</v>
      </c>
      <c r="AY288" s="18" t="s">
        <v>157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18" t="s">
        <v>83</v>
      </c>
      <c r="BK288" s="189">
        <f>ROUND(I288*H288,2)</f>
        <v>0</v>
      </c>
      <c r="BL288" s="18" t="s">
        <v>260</v>
      </c>
      <c r="BM288" s="188" t="s">
        <v>470</v>
      </c>
    </row>
    <row r="289" spans="1:65" s="2" customFormat="1" ht="38.4">
      <c r="A289" s="35"/>
      <c r="B289" s="36"/>
      <c r="C289" s="37"/>
      <c r="D289" s="190" t="s">
        <v>165</v>
      </c>
      <c r="E289" s="37"/>
      <c r="F289" s="191" t="s">
        <v>471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165</v>
      </c>
      <c r="AU289" s="18" t="s">
        <v>85</v>
      </c>
    </row>
    <row r="290" spans="1:65" s="13" customFormat="1" ht="10.199999999999999">
      <c r="B290" s="195"/>
      <c r="C290" s="196"/>
      <c r="D290" s="190" t="s">
        <v>167</v>
      </c>
      <c r="E290" s="197" t="s">
        <v>19</v>
      </c>
      <c r="F290" s="198" t="s">
        <v>472</v>
      </c>
      <c r="G290" s="196"/>
      <c r="H290" s="199">
        <v>2.2549999999999999</v>
      </c>
      <c r="I290" s="200"/>
      <c r="J290" s="196"/>
      <c r="K290" s="196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167</v>
      </c>
      <c r="AU290" s="205" t="s">
        <v>85</v>
      </c>
      <c r="AV290" s="13" t="s">
        <v>85</v>
      </c>
      <c r="AW290" s="13" t="s">
        <v>36</v>
      </c>
      <c r="AX290" s="13" t="s">
        <v>75</v>
      </c>
      <c r="AY290" s="205" t="s">
        <v>157</v>
      </c>
    </row>
    <row r="291" spans="1:65" s="13" customFormat="1" ht="10.199999999999999">
      <c r="B291" s="195"/>
      <c r="C291" s="196"/>
      <c r="D291" s="190" t="s">
        <v>167</v>
      </c>
      <c r="E291" s="197" t="s">
        <v>19</v>
      </c>
      <c r="F291" s="198" t="s">
        <v>473</v>
      </c>
      <c r="G291" s="196"/>
      <c r="H291" s="199">
        <v>4.4400000000000004</v>
      </c>
      <c r="I291" s="200"/>
      <c r="J291" s="196"/>
      <c r="K291" s="196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167</v>
      </c>
      <c r="AU291" s="205" t="s">
        <v>85</v>
      </c>
      <c r="AV291" s="13" t="s">
        <v>85</v>
      </c>
      <c r="AW291" s="13" t="s">
        <v>36</v>
      </c>
      <c r="AX291" s="13" t="s">
        <v>75</v>
      </c>
      <c r="AY291" s="205" t="s">
        <v>157</v>
      </c>
    </row>
    <row r="292" spans="1:65" s="13" customFormat="1" ht="10.199999999999999">
      <c r="B292" s="195"/>
      <c r="C292" s="196"/>
      <c r="D292" s="190" t="s">
        <v>167</v>
      </c>
      <c r="E292" s="197" t="s">
        <v>19</v>
      </c>
      <c r="F292" s="198" t="s">
        <v>474</v>
      </c>
      <c r="G292" s="196"/>
      <c r="H292" s="199">
        <v>3.8639999999999999</v>
      </c>
      <c r="I292" s="200"/>
      <c r="J292" s="196"/>
      <c r="K292" s="196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167</v>
      </c>
      <c r="AU292" s="205" t="s">
        <v>85</v>
      </c>
      <c r="AV292" s="13" t="s">
        <v>85</v>
      </c>
      <c r="AW292" s="13" t="s">
        <v>36</v>
      </c>
      <c r="AX292" s="13" t="s">
        <v>75</v>
      </c>
      <c r="AY292" s="205" t="s">
        <v>157</v>
      </c>
    </row>
    <row r="293" spans="1:65" s="14" customFormat="1" ht="10.199999999999999">
      <c r="B293" s="206"/>
      <c r="C293" s="207"/>
      <c r="D293" s="190" t="s">
        <v>167</v>
      </c>
      <c r="E293" s="208" t="s">
        <v>19</v>
      </c>
      <c r="F293" s="209" t="s">
        <v>200</v>
      </c>
      <c r="G293" s="207"/>
      <c r="H293" s="210">
        <v>10.558999999999999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167</v>
      </c>
      <c r="AU293" s="216" t="s">
        <v>85</v>
      </c>
      <c r="AV293" s="14" t="s">
        <v>163</v>
      </c>
      <c r="AW293" s="14" t="s">
        <v>36</v>
      </c>
      <c r="AX293" s="14" t="s">
        <v>83</v>
      </c>
      <c r="AY293" s="216" t="s">
        <v>157</v>
      </c>
    </row>
    <row r="294" spans="1:65" s="2" customFormat="1" ht="13.8" customHeight="1">
      <c r="A294" s="35"/>
      <c r="B294" s="36"/>
      <c r="C294" s="176" t="s">
        <v>475</v>
      </c>
      <c r="D294" s="176" t="s">
        <v>159</v>
      </c>
      <c r="E294" s="177" t="s">
        <v>476</v>
      </c>
      <c r="F294" s="178" t="s">
        <v>477</v>
      </c>
      <c r="G294" s="179" t="s">
        <v>177</v>
      </c>
      <c r="H294" s="180">
        <v>10.558999999999999</v>
      </c>
      <c r="I294" s="181"/>
      <c r="J294" s="182">
        <f>ROUND(I294*H294,2)</f>
        <v>0</v>
      </c>
      <c r="K294" s="183"/>
      <c r="L294" s="40"/>
      <c r="M294" s="184" t="s">
        <v>19</v>
      </c>
      <c r="N294" s="185" t="s">
        <v>46</v>
      </c>
      <c r="O294" s="65"/>
      <c r="P294" s="186">
        <f>O294*H294</f>
        <v>0</v>
      </c>
      <c r="Q294" s="186">
        <v>2.0000000000000001E-4</v>
      </c>
      <c r="R294" s="186">
        <f>Q294*H294</f>
        <v>2.1118E-3</v>
      </c>
      <c r="S294" s="186">
        <v>0</v>
      </c>
      <c r="T294" s="18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8" t="s">
        <v>260</v>
      </c>
      <c r="AT294" s="188" t="s">
        <v>159</v>
      </c>
      <c r="AU294" s="188" t="s">
        <v>85</v>
      </c>
      <c r="AY294" s="18" t="s">
        <v>157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18" t="s">
        <v>83</v>
      </c>
      <c r="BK294" s="189">
        <f>ROUND(I294*H294,2)</f>
        <v>0</v>
      </c>
      <c r="BL294" s="18" t="s">
        <v>260</v>
      </c>
      <c r="BM294" s="188" t="s">
        <v>478</v>
      </c>
    </row>
    <row r="295" spans="1:65" s="2" customFormat="1" ht="28.8">
      <c r="A295" s="35"/>
      <c r="B295" s="36"/>
      <c r="C295" s="37"/>
      <c r="D295" s="190" t="s">
        <v>165</v>
      </c>
      <c r="E295" s="37"/>
      <c r="F295" s="191" t="s">
        <v>479</v>
      </c>
      <c r="G295" s="37"/>
      <c r="H295" s="37"/>
      <c r="I295" s="192"/>
      <c r="J295" s="37"/>
      <c r="K295" s="37"/>
      <c r="L295" s="40"/>
      <c r="M295" s="193"/>
      <c r="N295" s="194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165</v>
      </c>
      <c r="AU295" s="18" t="s">
        <v>85</v>
      </c>
    </row>
    <row r="296" spans="1:65" s="2" customFormat="1" ht="13.8" customHeight="1">
      <c r="A296" s="35"/>
      <c r="B296" s="36"/>
      <c r="C296" s="176" t="s">
        <v>480</v>
      </c>
      <c r="D296" s="176" t="s">
        <v>159</v>
      </c>
      <c r="E296" s="177" t="s">
        <v>481</v>
      </c>
      <c r="F296" s="178" t="s">
        <v>482</v>
      </c>
      <c r="G296" s="179" t="s">
        <v>177</v>
      </c>
      <c r="H296" s="180">
        <v>10.558999999999999</v>
      </c>
      <c r="I296" s="181"/>
      <c r="J296" s="182">
        <f>ROUND(I296*H296,2)</f>
        <v>0</v>
      </c>
      <c r="K296" s="183"/>
      <c r="L296" s="40"/>
      <c r="M296" s="184" t="s">
        <v>19</v>
      </c>
      <c r="N296" s="185" t="s">
        <v>46</v>
      </c>
      <c r="O296" s="65"/>
      <c r="P296" s="186">
        <f>O296*H296</f>
        <v>0</v>
      </c>
      <c r="Q296" s="186">
        <v>0</v>
      </c>
      <c r="R296" s="186">
        <f>Q296*H296</f>
        <v>0</v>
      </c>
      <c r="S296" s="186">
        <v>0</v>
      </c>
      <c r="T296" s="18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8" t="s">
        <v>260</v>
      </c>
      <c r="AT296" s="188" t="s">
        <v>159</v>
      </c>
      <c r="AU296" s="188" t="s">
        <v>85</v>
      </c>
      <c r="AY296" s="18" t="s">
        <v>157</v>
      </c>
      <c r="BE296" s="189">
        <f>IF(N296="základní",J296,0)</f>
        <v>0</v>
      </c>
      <c r="BF296" s="189">
        <f>IF(N296="snížená",J296,0)</f>
        <v>0</v>
      </c>
      <c r="BG296" s="189">
        <f>IF(N296="zákl. přenesená",J296,0)</f>
        <v>0</v>
      </c>
      <c r="BH296" s="189">
        <f>IF(N296="sníž. přenesená",J296,0)</f>
        <v>0</v>
      </c>
      <c r="BI296" s="189">
        <f>IF(N296="nulová",J296,0)</f>
        <v>0</v>
      </c>
      <c r="BJ296" s="18" t="s">
        <v>83</v>
      </c>
      <c r="BK296" s="189">
        <f>ROUND(I296*H296,2)</f>
        <v>0</v>
      </c>
      <c r="BL296" s="18" t="s">
        <v>260</v>
      </c>
      <c r="BM296" s="188" t="s">
        <v>483</v>
      </c>
    </row>
    <row r="297" spans="1:65" s="2" customFormat="1" ht="19.2">
      <c r="A297" s="35"/>
      <c r="B297" s="36"/>
      <c r="C297" s="37"/>
      <c r="D297" s="190" t="s">
        <v>165</v>
      </c>
      <c r="E297" s="37"/>
      <c r="F297" s="191" t="s">
        <v>484</v>
      </c>
      <c r="G297" s="37"/>
      <c r="H297" s="37"/>
      <c r="I297" s="192"/>
      <c r="J297" s="37"/>
      <c r="K297" s="37"/>
      <c r="L297" s="40"/>
      <c r="M297" s="193"/>
      <c r="N297" s="194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165</v>
      </c>
      <c r="AU297" s="18" t="s">
        <v>85</v>
      </c>
    </row>
    <row r="298" spans="1:65" s="2" customFormat="1" ht="22.2" customHeight="1">
      <c r="A298" s="35"/>
      <c r="B298" s="36"/>
      <c r="C298" s="176" t="s">
        <v>485</v>
      </c>
      <c r="D298" s="176" t="s">
        <v>159</v>
      </c>
      <c r="E298" s="177" t="s">
        <v>486</v>
      </c>
      <c r="F298" s="178" t="s">
        <v>487</v>
      </c>
      <c r="G298" s="179" t="s">
        <v>177</v>
      </c>
      <c r="H298" s="180">
        <v>21.52</v>
      </c>
      <c r="I298" s="181"/>
      <c r="J298" s="182">
        <f>ROUND(I298*H298,2)</f>
        <v>0</v>
      </c>
      <c r="K298" s="183"/>
      <c r="L298" s="40"/>
      <c r="M298" s="184" t="s">
        <v>19</v>
      </c>
      <c r="N298" s="185" t="s">
        <v>46</v>
      </c>
      <c r="O298" s="65"/>
      <c r="P298" s="186">
        <f>O298*H298</f>
        <v>0</v>
      </c>
      <c r="Q298" s="186">
        <v>1.2200000000000001E-2</v>
      </c>
      <c r="R298" s="186">
        <f>Q298*H298</f>
        <v>0.262544</v>
      </c>
      <c r="S298" s="186">
        <v>0</v>
      </c>
      <c r="T298" s="18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8" t="s">
        <v>260</v>
      </c>
      <c r="AT298" s="188" t="s">
        <v>159</v>
      </c>
      <c r="AU298" s="188" t="s">
        <v>85</v>
      </c>
      <c r="AY298" s="18" t="s">
        <v>157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18" t="s">
        <v>83</v>
      </c>
      <c r="BK298" s="189">
        <f>ROUND(I298*H298,2)</f>
        <v>0</v>
      </c>
      <c r="BL298" s="18" t="s">
        <v>260</v>
      </c>
      <c r="BM298" s="188" t="s">
        <v>488</v>
      </c>
    </row>
    <row r="299" spans="1:65" s="2" customFormat="1" ht="28.8">
      <c r="A299" s="35"/>
      <c r="B299" s="36"/>
      <c r="C299" s="37"/>
      <c r="D299" s="190" t="s">
        <v>165</v>
      </c>
      <c r="E299" s="37"/>
      <c r="F299" s="191" t="s">
        <v>489</v>
      </c>
      <c r="G299" s="37"/>
      <c r="H299" s="37"/>
      <c r="I299" s="192"/>
      <c r="J299" s="37"/>
      <c r="K299" s="37"/>
      <c r="L299" s="40"/>
      <c r="M299" s="193"/>
      <c r="N299" s="194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165</v>
      </c>
      <c r="AU299" s="18" t="s">
        <v>85</v>
      </c>
    </row>
    <row r="300" spans="1:65" s="13" customFormat="1" ht="10.199999999999999">
      <c r="B300" s="195"/>
      <c r="C300" s="196"/>
      <c r="D300" s="190" t="s">
        <v>167</v>
      </c>
      <c r="E300" s="197" t="s">
        <v>19</v>
      </c>
      <c r="F300" s="198" t="s">
        <v>490</v>
      </c>
      <c r="G300" s="196"/>
      <c r="H300" s="199">
        <v>21.52</v>
      </c>
      <c r="I300" s="200"/>
      <c r="J300" s="196"/>
      <c r="K300" s="196"/>
      <c r="L300" s="201"/>
      <c r="M300" s="202"/>
      <c r="N300" s="203"/>
      <c r="O300" s="203"/>
      <c r="P300" s="203"/>
      <c r="Q300" s="203"/>
      <c r="R300" s="203"/>
      <c r="S300" s="203"/>
      <c r="T300" s="204"/>
      <c r="AT300" s="205" t="s">
        <v>167</v>
      </c>
      <c r="AU300" s="205" t="s">
        <v>85</v>
      </c>
      <c r="AV300" s="13" t="s">
        <v>85</v>
      </c>
      <c r="AW300" s="13" t="s">
        <v>36</v>
      </c>
      <c r="AX300" s="13" t="s">
        <v>83</v>
      </c>
      <c r="AY300" s="205" t="s">
        <v>157</v>
      </c>
    </row>
    <row r="301" spans="1:65" s="2" customFormat="1" ht="13.8" customHeight="1">
      <c r="A301" s="35"/>
      <c r="B301" s="36"/>
      <c r="C301" s="176" t="s">
        <v>491</v>
      </c>
      <c r="D301" s="176" t="s">
        <v>159</v>
      </c>
      <c r="E301" s="177" t="s">
        <v>492</v>
      </c>
      <c r="F301" s="178" t="s">
        <v>493</v>
      </c>
      <c r="G301" s="179" t="s">
        <v>189</v>
      </c>
      <c r="H301" s="180">
        <v>1</v>
      </c>
      <c r="I301" s="181"/>
      <c r="J301" s="182">
        <f>ROUND(I301*H301,2)</f>
        <v>0</v>
      </c>
      <c r="K301" s="183"/>
      <c r="L301" s="40"/>
      <c r="M301" s="184" t="s">
        <v>19</v>
      </c>
      <c r="N301" s="185" t="s">
        <v>46</v>
      </c>
      <c r="O301" s="65"/>
      <c r="P301" s="186">
        <f>O301*H301</f>
        <v>0</v>
      </c>
      <c r="Q301" s="186">
        <v>2.2000000000000001E-4</v>
      </c>
      <c r="R301" s="186">
        <f>Q301*H301</f>
        <v>2.2000000000000001E-4</v>
      </c>
      <c r="S301" s="186">
        <v>0</v>
      </c>
      <c r="T301" s="18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8" t="s">
        <v>260</v>
      </c>
      <c r="AT301" s="188" t="s">
        <v>159</v>
      </c>
      <c r="AU301" s="188" t="s">
        <v>85</v>
      </c>
      <c r="AY301" s="18" t="s">
        <v>157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8" t="s">
        <v>83</v>
      </c>
      <c r="BK301" s="189">
        <f>ROUND(I301*H301,2)</f>
        <v>0</v>
      </c>
      <c r="BL301" s="18" t="s">
        <v>260</v>
      </c>
      <c r="BM301" s="188" t="s">
        <v>494</v>
      </c>
    </row>
    <row r="302" spans="1:65" s="2" customFormat="1" ht="19.2">
      <c r="A302" s="35"/>
      <c r="B302" s="36"/>
      <c r="C302" s="37"/>
      <c r="D302" s="190" t="s">
        <v>165</v>
      </c>
      <c r="E302" s="37"/>
      <c r="F302" s="191" t="s">
        <v>495</v>
      </c>
      <c r="G302" s="37"/>
      <c r="H302" s="37"/>
      <c r="I302" s="192"/>
      <c r="J302" s="37"/>
      <c r="K302" s="37"/>
      <c r="L302" s="40"/>
      <c r="M302" s="193"/>
      <c r="N302" s="194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165</v>
      </c>
      <c r="AU302" s="18" t="s">
        <v>85</v>
      </c>
    </row>
    <row r="303" spans="1:65" s="2" customFormat="1" ht="22.2" customHeight="1">
      <c r="A303" s="35"/>
      <c r="B303" s="36"/>
      <c r="C303" s="238" t="s">
        <v>496</v>
      </c>
      <c r="D303" s="238" t="s">
        <v>415</v>
      </c>
      <c r="E303" s="239" t="s">
        <v>497</v>
      </c>
      <c r="F303" s="240" t="s">
        <v>498</v>
      </c>
      <c r="G303" s="241" t="s">
        <v>189</v>
      </c>
      <c r="H303" s="242">
        <v>1</v>
      </c>
      <c r="I303" s="243"/>
      <c r="J303" s="244">
        <f>ROUND(I303*H303,2)</f>
        <v>0</v>
      </c>
      <c r="K303" s="245"/>
      <c r="L303" s="246"/>
      <c r="M303" s="247" t="s">
        <v>19</v>
      </c>
      <c r="N303" s="248" t="s">
        <v>46</v>
      </c>
      <c r="O303" s="65"/>
      <c r="P303" s="186">
        <f>O303*H303</f>
        <v>0</v>
      </c>
      <c r="Q303" s="186">
        <v>1.2489999999999999E-2</v>
      </c>
      <c r="R303" s="186">
        <f>Q303*H303</f>
        <v>1.2489999999999999E-2</v>
      </c>
      <c r="S303" s="186">
        <v>0</v>
      </c>
      <c r="T303" s="18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8" t="s">
        <v>365</v>
      </c>
      <c r="AT303" s="188" t="s">
        <v>415</v>
      </c>
      <c r="AU303" s="188" t="s">
        <v>85</v>
      </c>
      <c r="AY303" s="18" t="s">
        <v>157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8" t="s">
        <v>83</v>
      </c>
      <c r="BK303" s="189">
        <f>ROUND(I303*H303,2)</f>
        <v>0</v>
      </c>
      <c r="BL303" s="18" t="s">
        <v>260</v>
      </c>
      <c r="BM303" s="188" t="s">
        <v>499</v>
      </c>
    </row>
    <row r="304" spans="1:65" s="2" customFormat="1" ht="19.2">
      <c r="A304" s="35"/>
      <c r="B304" s="36"/>
      <c r="C304" s="37"/>
      <c r="D304" s="190" t="s">
        <v>165</v>
      </c>
      <c r="E304" s="37"/>
      <c r="F304" s="191" t="s">
        <v>498</v>
      </c>
      <c r="G304" s="37"/>
      <c r="H304" s="37"/>
      <c r="I304" s="192"/>
      <c r="J304" s="37"/>
      <c r="K304" s="37"/>
      <c r="L304" s="40"/>
      <c r="M304" s="193"/>
      <c r="N304" s="194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165</v>
      </c>
      <c r="AU304" s="18" t="s">
        <v>85</v>
      </c>
    </row>
    <row r="305" spans="1:65" s="2" customFormat="1" ht="22.2" customHeight="1">
      <c r="A305" s="35"/>
      <c r="B305" s="36"/>
      <c r="C305" s="176" t="s">
        <v>500</v>
      </c>
      <c r="D305" s="176" t="s">
        <v>159</v>
      </c>
      <c r="E305" s="177" t="s">
        <v>501</v>
      </c>
      <c r="F305" s="178" t="s">
        <v>502</v>
      </c>
      <c r="G305" s="179" t="s">
        <v>171</v>
      </c>
      <c r="H305" s="180">
        <v>0.54700000000000004</v>
      </c>
      <c r="I305" s="181"/>
      <c r="J305" s="182">
        <f>ROUND(I305*H305,2)</f>
        <v>0</v>
      </c>
      <c r="K305" s="183"/>
      <c r="L305" s="40"/>
      <c r="M305" s="184" t="s">
        <v>19</v>
      </c>
      <c r="N305" s="185" t="s">
        <v>46</v>
      </c>
      <c r="O305" s="65"/>
      <c r="P305" s="186">
        <f>O305*H305</f>
        <v>0</v>
      </c>
      <c r="Q305" s="186">
        <v>0</v>
      </c>
      <c r="R305" s="186">
        <f>Q305*H305</f>
        <v>0</v>
      </c>
      <c r="S305" s="186">
        <v>0</v>
      </c>
      <c r="T305" s="18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8" t="s">
        <v>260</v>
      </c>
      <c r="AT305" s="188" t="s">
        <v>159</v>
      </c>
      <c r="AU305" s="188" t="s">
        <v>85</v>
      </c>
      <c r="AY305" s="18" t="s">
        <v>157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18" t="s">
        <v>83</v>
      </c>
      <c r="BK305" s="189">
        <f>ROUND(I305*H305,2)</f>
        <v>0</v>
      </c>
      <c r="BL305" s="18" t="s">
        <v>260</v>
      </c>
      <c r="BM305" s="188" t="s">
        <v>503</v>
      </c>
    </row>
    <row r="306" spans="1:65" s="2" customFormat="1" ht="48">
      <c r="A306" s="35"/>
      <c r="B306" s="36"/>
      <c r="C306" s="37"/>
      <c r="D306" s="190" t="s">
        <v>165</v>
      </c>
      <c r="E306" s="37"/>
      <c r="F306" s="191" t="s">
        <v>504</v>
      </c>
      <c r="G306" s="37"/>
      <c r="H306" s="37"/>
      <c r="I306" s="192"/>
      <c r="J306" s="37"/>
      <c r="K306" s="37"/>
      <c r="L306" s="40"/>
      <c r="M306" s="193"/>
      <c r="N306" s="194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165</v>
      </c>
      <c r="AU306" s="18" t="s">
        <v>85</v>
      </c>
    </row>
    <row r="307" spans="1:65" s="12" customFormat="1" ht="22.8" customHeight="1">
      <c r="B307" s="160"/>
      <c r="C307" s="161"/>
      <c r="D307" s="162" t="s">
        <v>74</v>
      </c>
      <c r="E307" s="174" t="s">
        <v>505</v>
      </c>
      <c r="F307" s="174" t="s">
        <v>506</v>
      </c>
      <c r="G307" s="161"/>
      <c r="H307" s="161"/>
      <c r="I307" s="164"/>
      <c r="J307" s="175">
        <f>BK307</f>
        <v>0</v>
      </c>
      <c r="K307" s="161"/>
      <c r="L307" s="166"/>
      <c r="M307" s="167"/>
      <c r="N307" s="168"/>
      <c r="O307" s="168"/>
      <c r="P307" s="169">
        <f>SUM(P308:P318)</f>
        <v>0</v>
      </c>
      <c r="Q307" s="168"/>
      <c r="R307" s="169">
        <f>SUM(R308:R318)</f>
        <v>2.6307999999999998E-2</v>
      </c>
      <c r="S307" s="168"/>
      <c r="T307" s="170">
        <f>SUM(T308:T318)</f>
        <v>0</v>
      </c>
      <c r="AR307" s="171" t="s">
        <v>85</v>
      </c>
      <c r="AT307" s="172" t="s">
        <v>74</v>
      </c>
      <c r="AU307" s="172" t="s">
        <v>83</v>
      </c>
      <c r="AY307" s="171" t="s">
        <v>157</v>
      </c>
      <c r="BK307" s="173">
        <f>SUM(BK308:BK318)</f>
        <v>0</v>
      </c>
    </row>
    <row r="308" spans="1:65" s="2" customFormat="1" ht="22.2" customHeight="1">
      <c r="A308" s="35"/>
      <c r="B308" s="36"/>
      <c r="C308" s="176" t="s">
        <v>507</v>
      </c>
      <c r="D308" s="176" t="s">
        <v>159</v>
      </c>
      <c r="E308" s="177" t="s">
        <v>508</v>
      </c>
      <c r="F308" s="178" t="s">
        <v>509</v>
      </c>
      <c r="G308" s="179" t="s">
        <v>346</v>
      </c>
      <c r="H308" s="180">
        <v>5.6</v>
      </c>
      <c r="I308" s="181"/>
      <c r="J308" s="182">
        <f>ROUND(I308*H308,2)</f>
        <v>0</v>
      </c>
      <c r="K308" s="183"/>
      <c r="L308" s="40"/>
      <c r="M308" s="184" t="s">
        <v>19</v>
      </c>
      <c r="N308" s="185" t="s">
        <v>46</v>
      </c>
      <c r="O308" s="65"/>
      <c r="P308" s="186">
        <f>O308*H308</f>
        <v>0</v>
      </c>
      <c r="Q308" s="186">
        <v>3.5799999999999998E-3</v>
      </c>
      <c r="R308" s="186">
        <f>Q308*H308</f>
        <v>2.0047999999999996E-2</v>
      </c>
      <c r="S308" s="186">
        <v>0</v>
      </c>
      <c r="T308" s="18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8" t="s">
        <v>260</v>
      </c>
      <c r="AT308" s="188" t="s">
        <v>159</v>
      </c>
      <c r="AU308" s="188" t="s">
        <v>85</v>
      </c>
      <c r="AY308" s="18" t="s">
        <v>157</v>
      </c>
      <c r="BE308" s="189">
        <f>IF(N308="základní",J308,0)</f>
        <v>0</v>
      </c>
      <c r="BF308" s="189">
        <f>IF(N308="snížená",J308,0)</f>
        <v>0</v>
      </c>
      <c r="BG308" s="189">
        <f>IF(N308="zákl. přenesená",J308,0)</f>
        <v>0</v>
      </c>
      <c r="BH308" s="189">
        <f>IF(N308="sníž. přenesená",J308,0)</f>
        <v>0</v>
      </c>
      <c r="BI308" s="189">
        <f>IF(N308="nulová",J308,0)</f>
        <v>0</v>
      </c>
      <c r="BJ308" s="18" t="s">
        <v>83</v>
      </c>
      <c r="BK308" s="189">
        <f>ROUND(I308*H308,2)</f>
        <v>0</v>
      </c>
      <c r="BL308" s="18" t="s">
        <v>260</v>
      </c>
      <c r="BM308" s="188" t="s">
        <v>510</v>
      </c>
    </row>
    <row r="309" spans="1:65" s="2" customFormat="1" ht="19.2">
      <c r="A309" s="35"/>
      <c r="B309" s="36"/>
      <c r="C309" s="37"/>
      <c r="D309" s="190" t="s">
        <v>165</v>
      </c>
      <c r="E309" s="37"/>
      <c r="F309" s="191" t="s">
        <v>511</v>
      </c>
      <c r="G309" s="37"/>
      <c r="H309" s="37"/>
      <c r="I309" s="192"/>
      <c r="J309" s="37"/>
      <c r="K309" s="37"/>
      <c r="L309" s="40"/>
      <c r="M309" s="193"/>
      <c r="N309" s="194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165</v>
      </c>
      <c r="AU309" s="18" t="s">
        <v>85</v>
      </c>
    </row>
    <row r="310" spans="1:65" s="15" customFormat="1" ht="10.199999999999999">
      <c r="B310" s="217"/>
      <c r="C310" s="218"/>
      <c r="D310" s="190" t="s">
        <v>167</v>
      </c>
      <c r="E310" s="219" t="s">
        <v>19</v>
      </c>
      <c r="F310" s="220" t="s">
        <v>512</v>
      </c>
      <c r="G310" s="218"/>
      <c r="H310" s="219" t="s">
        <v>19</v>
      </c>
      <c r="I310" s="221"/>
      <c r="J310" s="218"/>
      <c r="K310" s="218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167</v>
      </c>
      <c r="AU310" s="226" t="s">
        <v>85</v>
      </c>
      <c r="AV310" s="15" t="s">
        <v>83</v>
      </c>
      <c r="AW310" s="15" t="s">
        <v>36</v>
      </c>
      <c r="AX310" s="15" t="s">
        <v>75</v>
      </c>
      <c r="AY310" s="226" t="s">
        <v>157</v>
      </c>
    </row>
    <row r="311" spans="1:65" s="13" customFormat="1" ht="10.199999999999999">
      <c r="B311" s="195"/>
      <c r="C311" s="196"/>
      <c r="D311" s="190" t="s">
        <v>167</v>
      </c>
      <c r="E311" s="197" t="s">
        <v>19</v>
      </c>
      <c r="F311" s="198" t="s">
        <v>513</v>
      </c>
      <c r="G311" s="196"/>
      <c r="H311" s="199">
        <v>3.3</v>
      </c>
      <c r="I311" s="200"/>
      <c r="J311" s="196"/>
      <c r="K311" s="196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167</v>
      </c>
      <c r="AU311" s="205" t="s">
        <v>85</v>
      </c>
      <c r="AV311" s="13" t="s">
        <v>85</v>
      </c>
      <c r="AW311" s="13" t="s">
        <v>36</v>
      </c>
      <c r="AX311" s="13" t="s">
        <v>75</v>
      </c>
      <c r="AY311" s="205" t="s">
        <v>157</v>
      </c>
    </row>
    <row r="312" spans="1:65" s="13" customFormat="1" ht="10.199999999999999">
      <c r="B312" s="195"/>
      <c r="C312" s="196"/>
      <c r="D312" s="190" t="s">
        <v>167</v>
      </c>
      <c r="E312" s="197" t="s">
        <v>19</v>
      </c>
      <c r="F312" s="198" t="s">
        <v>514</v>
      </c>
      <c r="G312" s="196"/>
      <c r="H312" s="199">
        <v>2.2999999999999998</v>
      </c>
      <c r="I312" s="200"/>
      <c r="J312" s="196"/>
      <c r="K312" s="196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167</v>
      </c>
      <c r="AU312" s="205" t="s">
        <v>85</v>
      </c>
      <c r="AV312" s="13" t="s">
        <v>85</v>
      </c>
      <c r="AW312" s="13" t="s">
        <v>36</v>
      </c>
      <c r="AX312" s="13" t="s">
        <v>75</v>
      </c>
      <c r="AY312" s="205" t="s">
        <v>157</v>
      </c>
    </row>
    <row r="313" spans="1:65" s="14" customFormat="1" ht="10.199999999999999">
      <c r="B313" s="206"/>
      <c r="C313" s="207"/>
      <c r="D313" s="190" t="s">
        <v>167</v>
      </c>
      <c r="E313" s="208" t="s">
        <v>19</v>
      </c>
      <c r="F313" s="209" t="s">
        <v>200</v>
      </c>
      <c r="G313" s="207"/>
      <c r="H313" s="210">
        <v>5.6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167</v>
      </c>
      <c r="AU313" s="216" t="s">
        <v>85</v>
      </c>
      <c r="AV313" s="14" t="s">
        <v>163</v>
      </c>
      <c r="AW313" s="14" t="s">
        <v>36</v>
      </c>
      <c r="AX313" s="14" t="s">
        <v>83</v>
      </c>
      <c r="AY313" s="216" t="s">
        <v>157</v>
      </c>
    </row>
    <row r="314" spans="1:65" s="2" customFormat="1" ht="22.2" customHeight="1">
      <c r="A314" s="35"/>
      <c r="B314" s="36"/>
      <c r="C314" s="176" t="s">
        <v>515</v>
      </c>
      <c r="D314" s="176" t="s">
        <v>159</v>
      </c>
      <c r="E314" s="177" t="s">
        <v>516</v>
      </c>
      <c r="F314" s="178" t="s">
        <v>517</v>
      </c>
      <c r="G314" s="179" t="s">
        <v>346</v>
      </c>
      <c r="H314" s="180">
        <v>2</v>
      </c>
      <c r="I314" s="181"/>
      <c r="J314" s="182">
        <f>ROUND(I314*H314,2)</f>
        <v>0</v>
      </c>
      <c r="K314" s="183"/>
      <c r="L314" s="40"/>
      <c r="M314" s="184" t="s">
        <v>19</v>
      </c>
      <c r="N314" s="185" t="s">
        <v>46</v>
      </c>
      <c r="O314" s="65"/>
      <c r="P314" s="186">
        <f>O314*H314</f>
        <v>0</v>
      </c>
      <c r="Q314" s="186">
        <v>3.13E-3</v>
      </c>
      <c r="R314" s="186">
        <f>Q314*H314</f>
        <v>6.2599999999999999E-3</v>
      </c>
      <c r="S314" s="186">
        <v>0</v>
      </c>
      <c r="T314" s="18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8" t="s">
        <v>260</v>
      </c>
      <c r="AT314" s="188" t="s">
        <v>159</v>
      </c>
      <c r="AU314" s="188" t="s">
        <v>85</v>
      </c>
      <c r="AY314" s="18" t="s">
        <v>157</v>
      </c>
      <c r="BE314" s="189">
        <f>IF(N314="základní",J314,0)</f>
        <v>0</v>
      </c>
      <c r="BF314" s="189">
        <f>IF(N314="snížená",J314,0)</f>
        <v>0</v>
      </c>
      <c r="BG314" s="189">
        <f>IF(N314="zákl. přenesená",J314,0)</f>
        <v>0</v>
      </c>
      <c r="BH314" s="189">
        <f>IF(N314="sníž. přenesená",J314,0)</f>
        <v>0</v>
      </c>
      <c r="BI314" s="189">
        <f>IF(N314="nulová",J314,0)</f>
        <v>0</v>
      </c>
      <c r="BJ314" s="18" t="s">
        <v>83</v>
      </c>
      <c r="BK314" s="189">
        <f>ROUND(I314*H314,2)</f>
        <v>0</v>
      </c>
      <c r="BL314" s="18" t="s">
        <v>260</v>
      </c>
      <c r="BM314" s="188" t="s">
        <v>518</v>
      </c>
    </row>
    <row r="315" spans="1:65" s="2" customFormat="1" ht="19.2">
      <c r="A315" s="35"/>
      <c r="B315" s="36"/>
      <c r="C315" s="37"/>
      <c r="D315" s="190" t="s">
        <v>165</v>
      </c>
      <c r="E315" s="37"/>
      <c r="F315" s="191" t="s">
        <v>519</v>
      </c>
      <c r="G315" s="37"/>
      <c r="H315" s="37"/>
      <c r="I315" s="192"/>
      <c r="J315" s="37"/>
      <c r="K315" s="37"/>
      <c r="L315" s="40"/>
      <c r="M315" s="193"/>
      <c r="N315" s="194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165</v>
      </c>
      <c r="AU315" s="18" t="s">
        <v>85</v>
      </c>
    </row>
    <row r="316" spans="1:65" s="13" customFormat="1" ht="10.199999999999999">
      <c r="B316" s="195"/>
      <c r="C316" s="196"/>
      <c r="D316" s="190" t="s">
        <v>167</v>
      </c>
      <c r="E316" s="197" t="s">
        <v>19</v>
      </c>
      <c r="F316" s="198" t="s">
        <v>520</v>
      </c>
      <c r="G316" s="196"/>
      <c r="H316" s="199">
        <v>2</v>
      </c>
      <c r="I316" s="200"/>
      <c r="J316" s="196"/>
      <c r="K316" s="196"/>
      <c r="L316" s="201"/>
      <c r="M316" s="202"/>
      <c r="N316" s="203"/>
      <c r="O316" s="203"/>
      <c r="P316" s="203"/>
      <c r="Q316" s="203"/>
      <c r="R316" s="203"/>
      <c r="S316" s="203"/>
      <c r="T316" s="204"/>
      <c r="AT316" s="205" t="s">
        <v>167</v>
      </c>
      <c r="AU316" s="205" t="s">
        <v>85</v>
      </c>
      <c r="AV316" s="13" t="s">
        <v>85</v>
      </c>
      <c r="AW316" s="13" t="s">
        <v>36</v>
      </c>
      <c r="AX316" s="13" t="s">
        <v>83</v>
      </c>
      <c r="AY316" s="205" t="s">
        <v>157</v>
      </c>
    </row>
    <row r="317" spans="1:65" s="2" customFormat="1" ht="22.2" customHeight="1">
      <c r="A317" s="35"/>
      <c r="B317" s="36"/>
      <c r="C317" s="176" t="s">
        <v>521</v>
      </c>
      <c r="D317" s="176" t="s">
        <v>159</v>
      </c>
      <c r="E317" s="177" t="s">
        <v>522</v>
      </c>
      <c r="F317" s="178" t="s">
        <v>523</v>
      </c>
      <c r="G317" s="179" t="s">
        <v>171</v>
      </c>
      <c r="H317" s="180">
        <v>2.5999999999999999E-2</v>
      </c>
      <c r="I317" s="181"/>
      <c r="J317" s="182">
        <f>ROUND(I317*H317,2)</f>
        <v>0</v>
      </c>
      <c r="K317" s="183"/>
      <c r="L317" s="40"/>
      <c r="M317" s="184" t="s">
        <v>19</v>
      </c>
      <c r="N317" s="185" t="s">
        <v>46</v>
      </c>
      <c r="O317" s="65"/>
      <c r="P317" s="186">
        <f>O317*H317</f>
        <v>0</v>
      </c>
      <c r="Q317" s="186">
        <v>0</v>
      </c>
      <c r="R317" s="186">
        <f>Q317*H317</f>
        <v>0</v>
      </c>
      <c r="S317" s="186">
        <v>0</v>
      </c>
      <c r="T317" s="18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8" t="s">
        <v>260</v>
      </c>
      <c r="AT317" s="188" t="s">
        <v>159</v>
      </c>
      <c r="AU317" s="188" t="s">
        <v>85</v>
      </c>
      <c r="AY317" s="18" t="s">
        <v>157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18" t="s">
        <v>83</v>
      </c>
      <c r="BK317" s="189">
        <f>ROUND(I317*H317,2)</f>
        <v>0</v>
      </c>
      <c r="BL317" s="18" t="s">
        <v>260</v>
      </c>
      <c r="BM317" s="188" t="s">
        <v>524</v>
      </c>
    </row>
    <row r="318" spans="1:65" s="2" customFormat="1" ht="28.8">
      <c r="A318" s="35"/>
      <c r="B318" s="36"/>
      <c r="C318" s="37"/>
      <c r="D318" s="190" t="s">
        <v>165</v>
      </c>
      <c r="E318" s="37"/>
      <c r="F318" s="191" t="s">
        <v>525</v>
      </c>
      <c r="G318" s="37"/>
      <c r="H318" s="37"/>
      <c r="I318" s="192"/>
      <c r="J318" s="37"/>
      <c r="K318" s="37"/>
      <c r="L318" s="40"/>
      <c r="M318" s="193"/>
      <c r="N318" s="194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165</v>
      </c>
      <c r="AU318" s="18" t="s">
        <v>85</v>
      </c>
    </row>
    <row r="319" spans="1:65" s="12" customFormat="1" ht="22.8" customHeight="1">
      <c r="B319" s="160"/>
      <c r="C319" s="161"/>
      <c r="D319" s="162" t="s">
        <v>74</v>
      </c>
      <c r="E319" s="174" t="s">
        <v>526</v>
      </c>
      <c r="F319" s="174" t="s">
        <v>527</v>
      </c>
      <c r="G319" s="161"/>
      <c r="H319" s="161"/>
      <c r="I319" s="164"/>
      <c r="J319" s="175">
        <f>BK319</f>
        <v>0</v>
      </c>
      <c r="K319" s="161"/>
      <c r="L319" s="166"/>
      <c r="M319" s="167"/>
      <c r="N319" s="168"/>
      <c r="O319" s="168"/>
      <c r="P319" s="169">
        <f>SUM(P320:P413)</f>
        <v>0</v>
      </c>
      <c r="Q319" s="168"/>
      <c r="R319" s="169">
        <f>SUM(R320:R413)</f>
        <v>0.73380227999999992</v>
      </c>
      <c r="S319" s="168"/>
      <c r="T319" s="170">
        <f>SUM(T320:T413)</f>
        <v>1.553752</v>
      </c>
      <c r="AR319" s="171" t="s">
        <v>85</v>
      </c>
      <c r="AT319" s="172" t="s">
        <v>74</v>
      </c>
      <c r="AU319" s="172" t="s">
        <v>83</v>
      </c>
      <c r="AY319" s="171" t="s">
        <v>157</v>
      </c>
      <c r="BK319" s="173">
        <f>SUM(BK320:BK413)</f>
        <v>0</v>
      </c>
    </row>
    <row r="320" spans="1:65" s="2" customFormat="1" ht="22.2" customHeight="1">
      <c r="A320" s="35"/>
      <c r="B320" s="36"/>
      <c r="C320" s="176" t="s">
        <v>528</v>
      </c>
      <c r="D320" s="176" t="s">
        <v>159</v>
      </c>
      <c r="E320" s="177" t="s">
        <v>529</v>
      </c>
      <c r="F320" s="178" t="s">
        <v>530</v>
      </c>
      <c r="G320" s="179" t="s">
        <v>189</v>
      </c>
      <c r="H320" s="180">
        <v>1</v>
      </c>
      <c r="I320" s="181"/>
      <c r="J320" s="182">
        <f>ROUND(I320*H320,2)</f>
        <v>0</v>
      </c>
      <c r="K320" s="183"/>
      <c r="L320" s="40"/>
      <c r="M320" s="184" t="s">
        <v>19</v>
      </c>
      <c r="N320" s="185" t="s">
        <v>46</v>
      </c>
      <c r="O320" s="65"/>
      <c r="P320" s="186">
        <f>O320*H320</f>
        <v>0</v>
      </c>
      <c r="Q320" s="186">
        <v>0</v>
      </c>
      <c r="R320" s="186">
        <f>Q320*H320</f>
        <v>0</v>
      </c>
      <c r="S320" s="186">
        <v>0</v>
      </c>
      <c r="T320" s="18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8" t="s">
        <v>260</v>
      </c>
      <c r="AT320" s="188" t="s">
        <v>159</v>
      </c>
      <c r="AU320" s="188" t="s">
        <v>85</v>
      </c>
      <c r="AY320" s="18" t="s">
        <v>157</v>
      </c>
      <c r="BE320" s="189">
        <f>IF(N320="základní",J320,0)</f>
        <v>0</v>
      </c>
      <c r="BF320" s="189">
        <f>IF(N320="snížená",J320,0)</f>
        <v>0</v>
      </c>
      <c r="BG320" s="189">
        <f>IF(N320="zákl. přenesená",J320,0)</f>
        <v>0</v>
      </c>
      <c r="BH320" s="189">
        <f>IF(N320="sníž. přenesená",J320,0)</f>
        <v>0</v>
      </c>
      <c r="BI320" s="189">
        <f>IF(N320="nulová",J320,0)</f>
        <v>0</v>
      </c>
      <c r="BJ320" s="18" t="s">
        <v>83</v>
      </c>
      <c r="BK320" s="189">
        <f>ROUND(I320*H320,2)</f>
        <v>0</v>
      </c>
      <c r="BL320" s="18" t="s">
        <v>260</v>
      </c>
      <c r="BM320" s="188" t="s">
        <v>531</v>
      </c>
    </row>
    <row r="321" spans="1:65" s="2" customFormat="1" ht="19.2">
      <c r="A321" s="35"/>
      <c r="B321" s="36"/>
      <c r="C321" s="37"/>
      <c r="D321" s="190" t="s">
        <v>165</v>
      </c>
      <c r="E321" s="37"/>
      <c r="F321" s="191" t="s">
        <v>530</v>
      </c>
      <c r="G321" s="37"/>
      <c r="H321" s="37"/>
      <c r="I321" s="192"/>
      <c r="J321" s="37"/>
      <c r="K321" s="37"/>
      <c r="L321" s="40"/>
      <c r="M321" s="193"/>
      <c r="N321" s="194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165</v>
      </c>
      <c r="AU321" s="18" t="s">
        <v>85</v>
      </c>
    </row>
    <row r="322" spans="1:65" s="13" customFormat="1" ht="10.199999999999999">
      <c r="B322" s="195"/>
      <c r="C322" s="196"/>
      <c r="D322" s="190" t="s">
        <v>167</v>
      </c>
      <c r="E322" s="197" t="s">
        <v>19</v>
      </c>
      <c r="F322" s="198" t="s">
        <v>532</v>
      </c>
      <c r="G322" s="196"/>
      <c r="H322" s="199">
        <v>1</v>
      </c>
      <c r="I322" s="200"/>
      <c r="J322" s="196"/>
      <c r="K322" s="196"/>
      <c r="L322" s="201"/>
      <c r="M322" s="202"/>
      <c r="N322" s="203"/>
      <c r="O322" s="203"/>
      <c r="P322" s="203"/>
      <c r="Q322" s="203"/>
      <c r="R322" s="203"/>
      <c r="S322" s="203"/>
      <c r="T322" s="204"/>
      <c r="AT322" s="205" t="s">
        <v>167</v>
      </c>
      <c r="AU322" s="205" t="s">
        <v>85</v>
      </c>
      <c r="AV322" s="13" t="s">
        <v>85</v>
      </c>
      <c r="AW322" s="13" t="s">
        <v>36</v>
      </c>
      <c r="AX322" s="13" t="s">
        <v>83</v>
      </c>
      <c r="AY322" s="205" t="s">
        <v>157</v>
      </c>
    </row>
    <row r="323" spans="1:65" s="2" customFormat="1" ht="13.8" customHeight="1">
      <c r="A323" s="35"/>
      <c r="B323" s="36"/>
      <c r="C323" s="176" t="s">
        <v>533</v>
      </c>
      <c r="D323" s="176" t="s">
        <v>159</v>
      </c>
      <c r="E323" s="177" t="s">
        <v>534</v>
      </c>
      <c r="F323" s="178" t="s">
        <v>535</v>
      </c>
      <c r="G323" s="179" t="s">
        <v>177</v>
      </c>
      <c r="H323" s="180">
        <v>75.959999999999994</v>
      </c>
      <c r="I323" s="181"/>
      <c r="J323" s="182">
        <f>ROUND(I323*H323,2)</f>
        <v>0</v>
      </c>
      <c r="K323" s="183"/>
      <c r="L323" s="40"/>
      <c r="M323" s="184" t="s">
        <v>19</v>
      </c>
      <c r="N323" s="185" t="s">
        <v>46</v>
      </c>
      <c r="O323" s="65"/>
      <c r="P323" s="186">
        <f>O323*H323</f>
        <v>0</v>
      </c>
      <c r="Q323" s="186">
        <v>0</v>
      </c>
      <c r="R323" s="186">
        <f>Q323*H323</f>
        <v>0</v>
      </c>
      <c r="S323" s="186">
        <v>6.9999999999999999E-4</v>
      </c>
      <c r="T323" s="187">
        <f>S323*H323</f>
        <v>5.3171999999999997E-2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8" t="s">
        <v>260</v>
      </c>
      <c r="AT323" s="188" t="s">
        <v>159</v>
      </c>
      <c r="AU323" s="188" t="s">
        <v>85</v>
      </c>
      <c r="AY323" s="18" t="s">
        <v>157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18" t="s">
        <v>83</v>
      </c>
      <c r="BK323" s="189">
        <f>ROUND(I323*H323,2)</f>
        <v>0</v>
      </c>
      <c r="BL323" s="18" t="s">
        <v>260</v>
      </c>
      <c r="BM323" s="188" t="s">
        <v>536</v>
      </c>
    </row>
    <row r="324" spans="1:65" s="2" customFormat="1" ht="19.2">
      <c r="A324" s="35"/>
      <c r="B324" s="36"/>
      <c r="C324" s="37"/>
      <c r="D324" s="190" t="s">
        <v>165</v>
      </c>
      <c r="E324" s="37"/>
      <c r="F324" s="191" t="s">
        <v>537</v>
      </c>
      <c r="G324" s="37"/>
      <c r="H324" s="37"/>
      <c r="I324" s="192"/>
      <c r="J324" s="37"/>
      <c r="K324" s="37"/>
      <c r="L324" s="40"/>
      <c r="M324" s="193"/>
      <c r="N324" s="194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165</v>
      </c>
      <c r="AU324" s="18" t="s">
        <v>85</v>
      </c>
    </row>
    <row r="325" spans="1:65" s="13" customFormat="1" ht="10.199999999999999">
      <c r="B325" s="195"/>
      <c r="C325" s="196"/>
      <c r="D325" s="190" t="s">
        <v>167</v>
      </c>
      <c r="E325" s="197" t="s">
        <v>19</v>
      </c>
      <c r="F325" s="198" t="s">
        <v>538</v>
      </c>
      <c r="G325" s="196"/>
      <c r="H325" s="199">
        <v>30.87</v>
      </c>
      <c r="I325" s="200"/>
      <c r="J325" s="196"/>
      <c r="K325" s="196"/>
      <c r="L325" s="201"/>
      <c r="M325" s="202"/>
      <c r="N325" s="203"/>
      <c r="O325" s="203"/>
      <c r="P325" s="203"/>
      <c r="Q325" s="203"/>
      <c r="R325" s="203"/>
      <c r="S325" s="203"/>
      <c r="T325" s="204"/>
      <c r="AT325" s="205" t="s">
        <v>167</v>
      </c>
      <c r="AU325" s="205" t="s">
        <v>85</v>
      </c>
      <c r="AV325" s="13" t="s">
        <v>85</v>
      </c>
      <c r="AW325" s="13" t="s">
        <v>36</v>
      </c>
      <c r="AX325" s="13" t="s">
        <v>75</v>
      </c>
      <c r="AY325" s="205" t="s">
        <v>157</v>
      </c>
    </row>
    <row r="326" spans="1:65" s="13" customFormat="1" ht="10.199999999999999">
      <c r="B326" s="195"/>
      <c r="C326" s="196"/>
      <c r="D326" s="190" t="s">
        <v>167</v>
      </c>
      <c r="E326" s="197" t="s">
        <v>19</v>
      </c>
      <c r="F326" s="198" t="s">
        <v>539</v>
      </c>
      <c r="G326" s="196"/>
      <c r="H326" s="199">
        <v>45.09</v>
      </c>
      <c r="I326" s="200"/>
      <c r="J326" s="196"/>
      <c r="K326" s="196"/>
      <c r="L326" s="201"/>
      <c r="M326" s="202"/>
      <c r="N326" s="203"/>
      <c r="O326" s="203"/>
      <c r="P326" s="203"/>
      <c r="Q326" s="203"/>
      <c r="R326" s="203"/>
      <c r="S326" s="203"/>
      <c r="T326" s="204"/>
      <c r="AT326" s="205" t="s">
        <v>167</v>
      </c>
      <c r="AU326" s="205" t="s">
        <v>85</v>
      </c>
      <c r="AV326" s="13" t="s">
        <v>85</v>
      </c>
      <c r="AW326" s="13" t="s">
        <v>36</v>
      </c>
      <c r="AX326" s="13" t="s">
        <v>75</v>
      </c>
      <c r="AY326" s="205" t="s">
        <v>157</v>
      </c>
    </row>
    <row r="327" spans="1:65" s="14" customFormat="1" ht="10.199999999999999">
      <c r="B327" s="206"/>
      <c r="C327" s="207"/>
      <c r="D327" s="190" t="s">
        <v>167</v>
      </c>
      <c r="E327" s="208" t="s">
        <v>19</v>
      </c>
      <c r="F327" s="209" t="s">
        <v>200</v>
      </c>
      <c r="G327" s="207"/>
      <c r="H327" s="210">
        <v>75.959999999999994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167</v>
      </c>
      <c r="AU327" s="216" t="s">
        <v>85</v>
      </c>
      <c r="AV327" s="14" t="s">
        <v>163</v>
      </c>
      <c r="AW327" s="14" t="s">
        <v>36</v>
      </c>
      <c r="AX327" s="14" t="s">
        <v>83</v>
      </c>
      <c r="AY327" s="216" t="s">
        <v>157</v>
      </c>
    </row>
    <row r="328" spans="1:65" s="2" customFormat="1" ht="22.2" customHeight="1">
      <c r="A328" s="35"/>
      <c r="B328" s="36"/>
      <c r="C328" s="176" t="s">
        <v>540</v>
      </c>
      <c r="D328" s="176" t="s">
        <v>159</v>
      </c>
      <c r="E328" s="177" t="s">
        <v>541</v>
      </c>
      <c r="F328" s="178" t="s">
        <v>542</v>
      </c>
      <c r="G328" s="179" t="s">
        <v>189</v>
      </c>
      <c r="H328" s="180">
        <v>5</v>
      </c>
      <c r="I328" s="181"/>
      <c r="J328" s="182">
        <f>ROUND(I328*H328,2)</f>
        <v>0</v>
      </c>
      <c r="K328" s="183"/>
      <c r="L328" s="40"/>
      <c r="M328" s="184" t="s">
        <v>19</v>
      </c>
      <c r="N328" s="185" t="s">
        <v>46</v>
      </c>
      <c r="O328" s="65"/>
      <c r="P328" s="186">
        <f>O328*H328</f>
        <v>0</v>
      </c>
      <c r="Q328" s="186">
        <v>2.5999999999999998E-4</v>
      </c>
      <c r="R328" s="186">
        <f>Q328*H328</f>
        <v>1.2999999999999999E-3</v>
      </c>
      <c r="S328" s="186">
        <v>0</v>
      </c>
      <c r="T328" s="18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8" t="s">
        <v>260</v>
      </c>
      <c r="AT328" s="188" t="s">
        <v>159</v>
      </c>
      <c r="AU328" s="188" t="s">
        <v>85</v>
      </c>
      <c r="AY328" s="18" t="s">
        <v>157</v>
      </c>
      <c r="BE328" s="189">
        <f>IF(N328="základní",J328,0)</f>
        <v>0</v>
      </c>
      <c r="BF328" s="189">
        <f>IF(N328="snížená",J328,0)</f>
        <v>0</v>
      </c>
      <c r="BG328" s="189">
        <f>IF(N328="zákl. přenesená",J328,0)</f>
        <v>0</v>
      </c>
      <c r="BH328" s="189">
        <f>IF(N328="sníž. přenesená",J328,0)</f>
        <v>0</v>
      </c>
      <c r="BI328" s="189">
        <f>IF(N328="nulová",J328,0)</f>
        <v>0</v>
      </c>
      <c r="BJ328" s="18" t="s">
        <v>83</v>
      </c>
      <c r="BK328" s="189">
        <f>ROUND(I328*H328,2)</f>
        <v>0</v>
      </c>
      <c r="BL328" s="18" t="s">
        <v>260</v>
      </c>
      <c r="BM328" s="188" t="s">
        <v>543</v>
      </c>
    </row>
    <row r="329" spans="1:65" s="2" customFormat="1" ht="19.2">
      <c r="A329" s="35"/>
      <c r="B329" s="36"/>
      <c r="C329" s="37"/>
      <c r="D329" s="190" t="s">
        <v>165</v>
      </c>
      <c r="E329" s="37"/>
      <c r="F329" s="191" t="s">
        <v>544</v>
      </c>
      <c r="G329" s="37"/>
      <c r="H329" s="37"/>
      <c r="I329" s="192"/>
      <c r="J329" s="37"/>
      <c r="K329" s="37"/>
      <c r="L329" s="40"/>
      <c r="M329" s="193"/>
      <c r="N329" s="194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165</v>
      </c>
      <c r="AU329" s="18" t="s">
        <v>85</v>
      </c>
    </row>
    <row r="330" spans="1:65" s="13" customFormat="1" ht="10.199999999999999">
      <c r="B330" s="195"/>
      <c r="C330" s="196"/>
      <c r="D330" s="190" t="s">
        <v>167</v>
      </c>
      <c r="E330" s="197" t="s">
        <v>19</v>
      </c>
      <c r="F330" s="198" t="s">
        <v>545</v>
      </c>
      <c r="G330" s="196"/>
      <c r="H330" s="199">
        <v>3</v>
      </c>
      <c r="I330" s="200"/>
      <c r="J330" s="196"/>
      <c r="K330" s="196"/>
      <c r="L330" s="201"/>
      <c r="M330" s="202"/>
      <c r="N330" s="203"/>
      <c r="O330" s="203"/>
      <c r="P330" s="203"/>
      <c r="Q330" s="203"/>
      <c r="R330" s="203"/>
      <c r="S330" s="203"/>
      <c r="T330" s="204"/>
      <c r="AT330" s="205" t="s">
        <v>167</v>
      </c>
      <c r="AU330" s="205" t="s">
        <v>85</v>
      </c>
      <c r="AV330" s="13" t="s">
        <v>85</v>
      </c>
      <c r="AW330" s="13" t="s">
        <v>36</v>
      </c>
      <c r="AX330" s="13" t="s">
        <v>75</v>
      </c>
      <c r="AY330" s="205" t="s">
        <v>157</v>
      </c>
    </row>
    <row r="331" spans="1:65" s="13" customFormat="1" ht="10.199999999999999">
      <c r="B331" s="195"/>
      <c r="C331" s="196"/>
      <c r="D331" s="190" t="s">
        <v>167</v>
      </c>
      <c r="E331" s="197" t="s">
        <v>19</v>
      </c>
      <c r="F331" s="198" t="s">
        <v>546</v>
      </c>
      <c r="G331" s="196"/>
      <c r="H331" s="199">
        <v>2</v>
      </c>
      <c r="I331" s="200"/>
      <c r="J331" s="196"/>
      <c r="K331" s="196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167</v>
      </c>
      <c r="AU331" s="205" t="s">
        <v>85</v>
      </c>
      <c r="AV331" s="13" t="s">
        <v>85</v>
      </c>
      <c r="AW331" s="13" t="s">
        <v>36</v>
      </c>
      <c r="AX331" s="13" t="s">
        <v>75</v>
      </c>
      <c r="AY331" s="205" t="s">
        <v>157</v>
      </c>
    </row>
    <row r="332" spans="1:65" s="14" customFormat="1" ht="10.199999999999999">
      <c r="B332" s="206"/>
      <c r="C332" s="207"/>
      <c r="D332" s="190" t="s">
        <v>167</v>
      </c>
      <c r="E332" s="208" t="s">
        <v>19</v>
      </c>
      <c r="F332" s="209" t="s">
        <v>200</v>
      </c>
      <c r="G332" s="207"/>
      <c r="H332" s="210">
        <v>5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167</v>
      </c>
      <c r="AU332" s="216" t="s">
        <v>85</v>
      </c>
      <c r="AV332" s="14" t="s">
        <v>163</v>
      </c>
      <c r="AW332" s="14" t="s">
        <v>36</v>
      </c>
      <c r="AX332" s="14" t="s">
        <v>83</v>
      </c>
      <c r="AY332" s="216" t="s">
        <v>157</v>
      </c>
    </row>
    <row r="333" spans="1:65" s="2" customFormat="1" ht="22.2" customHeight="1">
      <c r="A333" s="35"/>
      <c r="B333" s="36"/>
      <c r="C333" s="238" t="s">
        <v>547</v>
      </c>
      <c r="D333" s="238" t="s">
        <v>415</v>
      </c>
      <c r="E333" s="239" t="s">
        <v>548</v>
      </c>
      <c r="F333" s="240" t="s">
        <v>549</v>
      </c>
      <c r="G333" s="241" t="s">
        <v>177</v>
      </c>
      <c r="H333" s="242">
        <v>12.692</v>
      </c>
      <c r="I333" s="243"/>
      <c r="J333" s="244">
        <f>ROUND(I333*H333,2)</f>
        <v>0</v>
      </c>
      <c r="K333" s="245"/>
      <c r="L333" s="246"/>
      <c r="M333" s="247" t="s">
        <v>19</v>
      </c>
      <c r="N333" s="248" t="s">
        <v>46</v>
      </c>
      <c r="O333" s="65"/>
      <c r="P333" s="186">
        <f>O333*H333</f>
        <v>0</v>
      </c>
      <c r="Q333" s="186">
        <v>3.0089999999999999E-2</v>
      </c>
      <c r="R333" s="186">
        <f>Q333*H333</f>
        <v>0.38190227999999998</v>
      </c>
      <c r="S333" s="186">
        <v>0</v>
      </c>
      <c r="T333" s="18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8" t="s">
        <v>365</v>
      </c>
      <c r="AT333" s="188" t="s">
        <v>415</v>
      </c>
      <c r="AU333" s="188" t="s">
        <v>85</v>
      </c>
      <c r="AY333" s="18" t="s">
        <v>157</v>
      </c>
      <c r="BE333" s="189">
        <f>IF(N333="základní",J333,0)</f>
        <v>0</v>
      </c>
      <c r="BF333" s="189">
        <f>IF(N333="snížená",J333,0)</f>
        <v>0</v>
      </c>
      <c r="BG333" s="189">
        <f>IF(N333="zákl. přenesená",J333,0)</f>
        <v>0</v>
      </c>
      <c r="BH333" s="189">
        <f>IF(N333="sníž. přenesená",J333,0)</f>
        <v>0</v>
      </c>
      <c r="BI333" s="189">
        <f>IF(N333="nulová",J333,0)</f>
        <v>0</v>
      </c>
      <c r="BJ333" s="18" t="s">
        <v>83</v>
      </c>
      <c r="BK333" s="189">
        <f>ROUND(I333*H333,2)</f>
        <v>0</v>
      </c>
      <c r="BL333" s="18" t="s">
        <v>260</v>
      </c>
      <c r="BM333" s="188" t="s">
        <v>550</v>
      </c>
    </row>
    <row r="334" spans="1:65" s="2" customFormat="1" ht="19.2">
      <c r="A334" s="35"/>
      <c r="B334" s="36"/>
      <c r="C334" s="37"/>
      <c r="D334" s="190" t="s">
        <v>165</v>
      </c>
      <c r="E334" s="37"/>
      <c r="F334" s="191" t="s">
        <v>551</v>
      </c>
      <c r="G334" s="37"/>
      <c r="H334" s="37"/>
      <c r="I334" s="192"/>
      <c r="J334" s="37"/>
      <c r="K334" s="37"/>
      <c r="L334" s="40"/>
      <c r="M334" s="193"/>
      <c r="N334" s="194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165</v>
      </c>
      <c r="AU334" s="18" t="s">
        <v>85</v>
      </c>
    </row>
    <row r="335" spans="1:65" s="13" customFormat="1" ht="10.199999999999999">
      <c r="B335" s="195"/>
      <c r="C335" s="196"/>
      <c r="D335" s="190" t="s">
        <v>167</v>
      </c>
      <c r="E335" s="197" t="s">
        <v>19</v>
      </c>
      <c r="F335" s="198" t="s">
        <v>552</v>
      </c>
      <c r="G335" s="196"/>
      <c r="H335" s="199">
        <v>2.6429999999999998</v>
      </c>
      <c r="I335" s="200"/>
      <c r="J335" s="196"/>
      <c r="K335" s="196"/>
      <c r="L335" s="201"/>
      <c r="M335" s="202"/>
      <c r="N335" s="203"/>
      <c r="O335" s="203"/>
      <c r="P335" s="203"/>
      <c r="Q335" s="203"/>
      <c r="R335" s="203"/>
      <c r="S335" s="203"/>
      <c r="T335" s="204"/>
      <c r="AT335" s="205" t="s">
        <v>167</v>
      </c>
      <c r="AU335" s="205" t="s">
        <v>85</v>
      </c>
      <c r="AV335" s="13" t="s">
        <v>85</v>
      </c>
      <c r="AW335" s="13" t="s">
        <v>36</v>
      </c>
      <c r="AX335" s="13" t="s">
        <v>75</v>
      </c>
      <c r="AY335" s="205" t="s">
        <v>157</v>
      </c>
    </row>
    <row r="336" spans="1:65" s="13" customFormat="1" ht="10.199999999999999">
      <c r="B336" s="195"/>
      <c r="C336" s="196"/>
      <c r="D336" s="190" t="s">
        <v>167</v>
      </c>
      <c r="E336" s="197" t="s">
        <v>19</v>
      </c>
      <c r="F336" s="198" t="s">
        <v>553</v>
      </c>
      <c r="G336" s="196"/>
      <c r="H336" s="199">
        <v>3.044</v>
      </c>
      <c r="I336" s="200"/>
      <c r="J336" s="196"/>
      <c r="K336" s="196"/>
      <c r="L336" s="201"/>
      <c r="M336" s="202"/>
      <c r="N336" s="203"/>
      <c r="O336" s="203"/>
      <c r="P336" s="203"/>
      <c r="Q336" s="203"/>
      <c r="R336" s="203"/>
      <c r="S336" s="203"/>
      <c r="T336" s="204"/>
      <c r="AT336" s="205" t="s">
        <v>167</v>
      </c>
      <c r="AU336" s="205" t="s">
        <v>85</v>
      </c>
      <c r="AV336" s="13" t="s">
        <v>85</v>
      </c>
      <c r="AW336" s="13" t="s">
        <v>36</v>
      </c>
      <c r="AX336" s="13" t="s">
        <v>75</v>
      </c>
      <c r="AY336" s="205" t="s">
        <v>157</v>
      </c>
    </row>
    <row r="337" spans="1:65" s="13" customFormat="1" ht="10.199999999999999">
      <c r="B337" s="195"/>
      <c r="C337" s="196"/>
      <c r="D337" s="190" t="s">
        <v>167</v>
      </c>
      <c r="E337" s="197" t="s">
        <v>19</v>
      </c>
      <c r="F337" s="198" t="s">
        <v>554</v>
      </c>
      <c r="G337" s="196"/>
      <c r="H337" s="199">
        <v>2.3849999999999998</v>
      </c>
      <c r="I337" s="200"/>
      <c r="J337" s="196"/>
      <c r="K337" s="196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167</v>
      </c>
      <c r="AU337" s="205" t="s">
        <v>85</v>
      </c>
      <c r="AV337" s="13" t="s">
        <v>85</v>
      </c>
      <c r="AW337" s="13" t="s">
        <v>36</v>
      </c>
      <c r="AX337" s="13" t="s">
        <v>75</v>
      </c>
      <c r="AY337" s="205" t="s">
        <v>157</v>
      </c>
    </row>
    <row r="338" spans="1:65" s="13" customFormat="1" ht="10.199999999999999">
      <c r="B338" s="195"/>
      <c r="C338" s="196"/>
      <c r="D338" s="190" t="s">
        <v>167</v>
      </c>
      <c r="E338" s="197" t="s">
        <v>19</v>
      </c>
      <c r="F338" s="198" t="s">
        <v>555</v>
      </c>
      <c r="G338" s="196"/>
      <c r="H338" s="199">
        <v>2.31</v>
      </c>
      <c r="I338" s="200"/>
      <c r="J338" s="196"/>
      <c r="K338" s="196"/>
      <c r="L338" s="201"/>
      <c r="M338" s="202"/>
      <c r="N338" s="203"/>
      <c r="O338" s="203"/>
      <c r="P338" s="203"/>
      <c r="Q338" s="203"/>
      <c r="R338" s="203"/>
      <c r="S338" s="203"/>
      <c r="T338" s="204"/>
      <c r="AT338" s="205" t="s">
        <v>167</v>
      </c>
      <c r="AU338" s="205" t="s">
        <v>85</v>
      </c>
      <c r="AV338" s="13" t="s">
        <v>85</v>
      </c>
      <c r="AW338" s="13" t="s">
        <v>36</v>
      </c>
      <c r="AX338" s="13" t="s">
        <v>75</v>
      </c>
      <c r="AY338" s="205" t="s">
        <v>157</v>
      </c>
    </row>
    <row r="339" spans="1:65" s="13" customFormat="1" ht="10.199999999999999">
      <c r="B339" s="195"/>
      <c r="C339" s="196"/>
      <c r="D339" s="190" t="s">
        <v>167</v>
      </c>
      <c r="E339" s="197" t="s">
        <v>19</v>
      </c>
      <c r="F339" s="198" t="s">
        <v>556</v>
      </c>
      <c r="G339" s="196"/>
      <c r="H339" s="199">
        <v>2.31</v>
      </c>
      <c r="I339" s="200"/>
      <c r="J339" s="196"/>
      <c r="K339" s="196"/>
      <c r="L339" s="201"/>
      <c r="M339" s="202"/>
      <c r="N339" s="203"/>
      <c r="O339" s="203"/>
      <c r="P339" s="203"/>
      <c r="Q339" s="203"/>
      <c r="R339" s="203"/>
      <c r="S339" s="203"/>
      <c r="T339" s="204"/>
      <c r="AT339" s="205" t="s">
        <v>167</v>
      </c>
      <c r="AU339" s="205" t="s">
        <v>85</v>
      </c>
      <c r="AV339" s="13" t="s">
        <v>85</v>
      </c>
      <c r="AW339" s="13" t="s">
        <v>36</v>
      </c>
      <c r="AX339" s="13" t="s">
        <v>75</v>
      </c>
      <c r="AY339" s="205" t="s">
        <v>157</v>
      </c>
    </row>
    <row r="340" spans="1:65" s="14" customFormat="1" ht="10.199999999999999">
      <c r="B340" s="206"/>
      <c r="C340" s="207"/>
      <c r="D340" s="190" t="s">
        <v>167</v>
      </c>
      <c r="E340" s="208" t="s">
        <v>19</v>
      </c>
      <c r="F340" s="209" t="s">
        <v>200</v>
      </c>
      <c r="G340" s="207"/>
      <c r="H340" s="210">
        <v>12.692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167</v>
      </c>
      <c r="AU340" s="216" t="s">
        <v>85</v>
      </c>
      <c r="AV340" s="14" t="s">
        <v>163</v>
      </c>
      <c r="AW340" s="14" t="s">
        <v>36</v>
      </c>
      <c r="AX340" s="14" t="s">
        <v>83</v>
      </c>
      <c r="AY340" s="216" t="s">
        <v>157</v>
      </c>
    </row>
    <row r="341" spans="1:65" s="2" customFormat="1" ht="22.2" customHeight="1">
      <c r="A341" s="35"/>
      <c r="B341" s="36"/>
      <c r="C341" s="176" t="s">
        <v>557</v>
      </c>
      <c r="D341" s="176" t="s">
        <v>159</v>
      </c>
      <c r="E341" s="177" t="s">
        <v>558</v>
      </c>
      <c r="F341" s="178" t="s">
        <v>559</v>
      </c>
      <c r="G341" s="179" t="s">
        <v>189</v>
      </c>
      <c r="H341" s="180">
        <v>1</v>
      </c>
      <c r="I341" s="181"/>
      <c r="J341" s="182">
        <f>ROUND(I341*H341,2)</f>
        <v>0</v>
      </c>
      <c r="K341" s="183"/>
      <c r="L341" s="40"/>
      <c r="M341" s="184" t="s">
        <v>19</v>
      </c>
      <c r="N341" s="185" t="s">
        <v>46</v>
      </c>
      <c r="O341" s="65"/>
      <c r="P341" s="186">
        <f>O341*H341</f>
        <v>0</v>
      </c>
      <c r="Q341" s="186">
        <v>0</v>
      </c>
      <c r="R341" s="186">
        <f>Q341*H341</f>
        <v>0</v>
      </c>
      <c r="S341" s="186">
        <v>0</v>
      </c>
      <c r="T341" s="18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8" t="s">
        <v>260</v>
      </c>
      <c r="AT341" s="188" t="s">
        <v>159</v>
      </c>
      <c r="AU341" s="188" t="s">
        <v>85</v>
      </c>
      <c r="AY341" s="18" t="s">
        <v>157</v>
      </c>
      <c r="BE341" s="189">
        <f>IF(N341="základní",J341,0)</f>
        <v>0</v>
      </c>
      <c r="BF341" s="189">
        <f>IF(N341="snížená",J341,0)</f>
        <v>0</v>
      </c>
      <c r="BG341" s="189">
        <f>IF(N341="zákl. přenesená",J341,0)</f>
        <v>0</v>
      </c>
      <c r="BH341" s="189">
        <f>IF(N341="sníž. přenesená",J341,0)</f>
        <v>0</v>
      </c>
      <c r="BI341" s="189">
        <f>IF(N341="nulová",J341,0)</f>
        <v>0</v>
      </c>
      <c r="BJ341" s="18" t="s">
        <v>83</v>
      </c>
      <c r="BK341" s="189">
        <f>ROUND(I341*H341,2)</f>
        <v>0</v>
      </c>
      <c r="BL341" s="18" t="s">
        <v>260</v>
      </c>
      <c r="BM341" s="188" t="s">
        <v>560</v>
      </c>
    </row>
    <row r="342" spans="1:65" s="2" customFormat="1" ht="28.8">
      <c r="A342" s="35"/>
      <c r="B342" s="36"/>
      <c r="C342" s="37"/>
      <c r="D342" s="190" t="s">
        <v>165</v>
      </c>
      <c r="E342" s="37"/>
      <c r="F342" s="191" t="s">
        <v>561</v>
      </c>
      <c r="G342" s="37"/>
      <c r="H342" s="37"/>
      <c r="I342" s="192"/>
      <c r="J342" s="37"/>
      <c r="K342" s="37"/>
      <c r="L342" s="40"/>
      <c r="M342" s="193"/>
      <c r="N342" s="194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165</v>
      </c>
      <c r="AU342" s="18" t="s">
        <v>85</v>
      </c>
    </row>
    <row r="343" spans="1:65" s="2" customFormat="1" ht="22.2" customHeight="1">
      <c r="A343" s="35"/>
      <c r="B343" s="36"/>
      <c r="C343" s="238" t="s">
        <v>562</v>
      </c>
      <c r="D343" s="238" t="s">
        <v>415</v>
      </c>
      <c r="E343" s="239" t="s">
        <v>563</v>
      </c>
      <c r="F343" s="240" t="s">
        <v>564</v>
      </c>
      <c r="G343" s="241" t="s">
        <v>189</v>
      </c>
      <c r="H343" s="242">
        <v>1</v>
      </c>
      <c r="I343" s="243"/>
      <c r="J343" s="244">
        <f>ROUND(I343*H343,2)</f>
        <v>0</v>
      </c>
      <c r="K343" s="245"/>
      <c r="L343" s="246"/>
      <c r="M343" s="247" t="s">
        <v>19</v>
      </c>
      <c r="N343" s="248" t="s">
        <v>46</v>
      </c>
      <c r="O343" s="65"/>
      <c r="P343" s="186">
        <f>O343*H343</f>
        <v>0</v>
      </c>
      <c r="Q343" s="186">
        <v>1.6E-2</v>
      </c>
      <c r="R343" s="186">
        <f>Q343*H343</f>
        <v>1.6E-2</v>
      </c>
      <c r="S343" s="186">
        <v>0</v>
      </c>
      <c r="T343" s="18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8" t="s">
        <v>365</v>
      </c>
      <c r="AT343" s="188" t="s">
        <v>415</v>
      </c>
      <c r="AU343" s="188" t="s">
        <v>85</v>
      </c>
      <c r="AY343" s="18" t="s">
        <v>157</v>
      </c>
      <c r="BE343" s="189">
        <f>IF(N343="základní",J343,0)</f>
        <v>0</v>
      </c>
      <c r="BF343" s="189">
        <f>IF(N343="snížená",J343,0)</f>
        <v>0</v>
      </c>
      <c r="BG343" s="189">
        <f>IF(N343="zákl. přenesená",J343,0)</f>
        <v>0</v>
      </c>
      <c r="BH343" s="189">
        <f>IF(N343="sníž. přenesená",J343,0)</f>
        <v>0</v>
      </c>
      <c r="BI343" s="189">
        <f>IF(N343="nulová",J343,0)</f>
        <v>0</v>
      </c>
      <c r="BJ343" s="18" t="s">
        <v>83</v>
      </c>
      <c r="BK343" s="189">
        <f>ROUND(I343*H343,2)</f>
        <v>0</v>
      </c>
      <c r="BL343" s="18" t="s">
        <v>260</v>
      </c>
      <c r="BM343" s="188" t="s">
        <v>565</v>
      </c>
    </row>
    <row r="344" spans="1:65" s="2" customFormat="1" ht="19.2">
      <c r="A344" s="35"/>
      <c r="B344" s="36"/>
      <c r="C344" s="37"/>
      <c r="D344" s="190" t="s">
        <v>165</v>
      </c>
      <c r="E344" s="37"/>
      <c r="F344" s="191" t="s">
        <v>566</v>
      </c>
      <c r="G344" s="37"/>
      <c r="H344" s="37"/>
      <c r="I344" s="192"/>
      <c r="J344" s="37"/>
      <c r="K344" s="37"/>
      <c r="L344" s="40"/>
      <c r="M344" s="193"/>
      <c r="N344" s="194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165</v>
      </c>
      <c r="AU344" s="18" t="s">
        <v>85</v>
      </c>
    </row>
    <row r="345" spans="1:65" s="2" customFormat="1" ht="22.2" customHeight="1">
      <c r="A345" s="35"/>
      <c r="B345" s="36"/>
      <c r="C345" s="176" t="s">
        <v>567</v>
      </c>
      <c r="D345" s="176" t="s">
        <v>159</v>
      </c>
      <c r="E345" s="177" t="s">
        <v>568</v>
      </c>
      <c r="F345" s="178" t="s">
        <v>569</v>
      </c>
      <c r="G345" s="179" t="s">
        <v>189</v>
      </c>
      <c r="H345" s="180">
        <v>2</v>
      </c>
      <c r="I345" s="181"/>
      <c r="J345" s="182">
        <f>ROUND(I345*H345,2)</f>
        <v>0</v>
      </c>
      <c r="K345" s="183"/>
      <c r="L345" s="40"/>
      <c r="M345" s="184" t="s">
        <v>19</v>
      </c>
      <c r="N345" s="185" t="s">
        <v>46</v>
      </c>
      <c r="O345" s="65"/>
      <c r="P345" s="186">
        <f>O345*H345</f>
        <v>0</v>
      </c>
      <c r="Q345" s="186">
        <v>0</v>
      </c>
      <c r="R345" s="186">
        <f>Q345*H345</f>
        <v>0</v>
      </c>
      <c r="S345" s="186">
        <v>0</v>
      </c>
      <c r="T345" s="18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8" t="s">
        <v>260</v>
      </c>
      <c r="AT345" s="188" t="s">
        <v>159</v>
      </c>
      <c r="AU345" s="188" t="s">
        <v>85</v>
      </c>
      <c r="AY345" s="18" t="s">
        <v>157</v>
      </c>
      <c r="BE345" s="189">
        <f>IF(N345="základní",J345,0)</f>
        <v>0</v>
      </c>
      <c r="BF345" s="189">
        <f>IF(N345="snížená",J345,0)</f>
        <v>0</v>
      </c>
      <c r="BG345" s="189">
        <f>IF(N345="zákl. přenesená",J345,0)</f>
        <v>0</v>
      </c>
      <c r="BH345" s="189">
        <f>IF(N345="sníž. přenesená",J345,0)</f>
        <v>0</v>
      </c>
      <c r="BI345" s="189">
        <f>IF(N345="nulová",J345,0)</f>
        <v>0</v>
      </c>
      <c r="BJ345" s="18" t="s">
        <v>83</v>
      </c>
      <c r="BK345" s="189">
        <f>ROUND(I345*H345,2)</f>
        <v>0</v>
      </c>
      <c r="BL345" s="18" t="s">
        <v>260</v>
      </c>
      <c r="BM345" s="188" t="s">
        <v>570</v>
      </c>
    </row>
    <row r="346" spans="1:65" s="2" customFormat="1" ht="19.2">
      <c r="A346" s="35"/>
      <c r="B346" s="36"/>
      <c r="C346" s="37"/>
      <c r="D346" s="190" t="s">
        <v>165</v>
      </c>
      <c r="E346" s="37"/>
      <c r="F346" s="191" t="s">
        <v>571</v>
      </c>
      <c r="G346" s="37"/>
      <c r="H346" s="37"/>
      <c r="I346" s="192"/>
      <c r="J346" s="37"/>
      <c r="K346" s="37"/>
      <c r="L346" s="40"/>
      <c r="M346" s="193"/>
      <c r="N346" s="194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165</v>
      </c>
      <c r="AU346" s="18" t="s">
        <v>85</v>
      </c>
    </row>
    <row r="347" spans="1:65" s="2" customFormat="1" ht="22.2" customHeight="1">
      <c r="A347" s="35"/>
      <c r="B347" s="36"/>
      <c r="C347" s="238" t="s">
        <v>572</v>
      </c>
      <c r="D347" s="238" t="s">
        <v>415</v>
      </c>
      <c r="E347" s="239" t="s">
        <v>573</v>
      </c>
      <c r="F347" s="240" t="s">
        <v>574</v>
      </c>
      <c r="G347" s="241" t="s">
        <v>189</v>
      </c>
      <c r="H347" s="242">
        <v>1</v>
      </c>
      <c r="I347" s="243"/>
      <c r="J347" s="244">
        <f>ROUND(I347*H347,2)</f>
        <v>0</v>
      </c>
      <c r="K347" s="245"/>
      <c r="L347" s="246"/>
      <c r="M347" s="247" t="s">
        <v>19</v>
      </c>
      <c r="N347" s="248" t="s">
        <v>46</v>
      </c>
      <c r="O347" s="65"/>
      <c r="P347" s="186">
        <f>O347*H347</f>
        <v>0</v>
      </c>
      <c r="Q347" s="186">
        <v>1.6E-2</v>
      </c>
      <c r="R347" s="186">
        <f>Q347*H347</f>
        <v>1.6E-2</v>
      </c>
      <c r="S347" s="186">
        <v>0</v>
      </c>
      <c r="T347" s="18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8" t="s">
        <v>365</v>
      </c>
      <c r="AT347" s="188" t="s">
        <v>415</v>
      </c>
      <c r="AU347" s="188" t="s">
        <v>85</v>
      </c>
      <c r="AY347" s="18" t="s">
        <v>157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18" t="s">
        <v>83</v>
      </c>
      <c r="BK347" s="189">
        <f>ROUND(I347*H347,2)</f>
        <v>0</v>
      </c>
      <c r="BL347" s="18" t="s">
        <v>260</v>
      </c>
      <c r="BM347" s="188" t="s">
        <v>575</v>
      </c>
    </row>
    <row r="348" spans="1:65" s="2" customFormat="1" ht="19.2">
      <c r="A348" s="35"/>
      <c r="B348" s="36"/>
      <c r="C348" s="37"/>
      <c r="D348" s="190" t="s">
        <v>165</v>
      </c>
      <c r="E348" s="37"/>
      <c r="F348" s="191" t="s">
        <v>574</v>
      </c>
      <c r="G348" s="37"/>
      <c r="H348" s="37"/>
      <c r="I348" s="192"/>
      <c r="J348" s="37"/>
      <c r="K348" s="37"/>
      <c r="L348" s="40"/>
      <c r="M348" s="193"/>
      <c r="N348" s="194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165</v>
      </c>
      <c r="AU348" s="18" t="s">
        <v>85</v>
      </c>
    </row>
    <row r="349" spans="1:65" s="13" customFormat="1" ht="10.199999999999999">
      <c r="B349" s="195"/>
      <c r="C349" s="196"/>
      <c r="D349" s="190" t="s">
        <v>167</v>
      </c>
      <c r="E349" s="197" t="s">
        <v>19</v>
      </c>
      <c r="F349" s="198" t="s">
        <v>576</v>
      </c>
      <c r="G349" s="196"/>
      <c r="H349" s="199">
        <v>1</v>
      </c>
      <c r="I349" s="200"/>
      <c r="J349" s="196"/>
      <c r="K349" s="196"/>
      <c r="L349" s="201"/>
      <c r="M349" s="202"/>
      <c r="N349" s="203"/>
      <c r="O349" s="203"/>
      <c r="P349" s="203"/>
      <c r="Q349" s="203"/>
      <c r="R349" s="203"/>
      <c r="S349" s="203"/>
      <c r="T349" s="204"/>
      <c r="AT349" s="205" t="s">
        <v>167</v>
      </c>
      <c r="AU349" s="205" t="s">
        <v>85</v>
      </c>
      <c r="AV349" s="13" t="s">
        <v>85</v>
      </c>
      <c r="AW349" s="13" t="s">
        <v>36</v>
      </c>
      <c r="AX349" s="13" t="s">
        <v>83</v>
      </c>
      <c r="AY349" s="205" t="s">
        <v>157</v>
      </c>
    </row>
    <row r="350" spans="1:65" s="2" customFormat="1" ht="22.2" customHeight="1">
      <c r="A350" s="35"/>
      <c r="B350" s="36"/>
      <c r="C350" s="238" t="s">
        <v>577</v>
      </c>
      <c r="D350" s="238" t="s">
        <v>415</v>
      </c>
      <c r="E350" s="239" t="s">
        <v>578</v>
      </c>
      <c r="F350" s="240" t="s">
        <v>579</v>
      </c>
      <c r="G350" s="241" t="s">
        <v>189</v>
      </c>
      <c r="H350" s="242">
        <v>1</v>
      </c>
      <c r="I350" s="243"/>
      <c r="J350" s="244">
        <f>ROUND(I350*H350,2)</f>
        <v>0</v>
      </c>
      <c r="K350" s="245"/>
      <c r="L350" s="246"/>
      <c r="M350" s="247" t="s">
        <v>19</v>
      </c>
      <c r="N350" s="248" t="s">
        <v>46</v>
      </c>
      <c r="O350" s="65"/>
      <c r="P350" s="186">
        <f>O350*H350</f>
        <v>0</v>
      </c>
      <c r="Q350" s="186">
        <v>1.95E-2</v>
      </c>
      <c r="R350" s="186">
        <f>Q350*H350</f>
        <v>1.95E-2</v>
      </c>
      <c r="S350" s="186">
        <v>0</v>
      </c>
      <c r="T350" s="18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8" t="s">
        <v>365</v>
      </c>
      <c r="AT350" s="188" t="s">
        <v>415</v>
      </c>
      <c r="AU350" s="188" t="s">
        <v>85</v>
      </c>
      <c r="AY350" s="18" t="s">
        <v>157</v>
      </c>
      <c r="BE350" s="189">
        <f>IF(N350="základní",J350,0)</f>
        <v>0</v>
      </c>
      <c r="BF350" s="189">
        <f>IF(N350="snížená",J350,0)</f>
        <v>0</v>
      </c>
      <c r="BG350" s="189">
        <f>IF(N350="zákl. přenesená",J350,0)</f>
        <v>0</v>
      </c>
      <c r="BH350" s="189">
        <f>IF(N350="sníž. přenesená",J350,0)</f>
        <v>0</v>
      </c>
      <c r="BI350" s="189">
        <f>IF(N350="nulová",J350,0)</f>
        <v>0</v>
      </c>
      <c r="BJ350" s="18" t="s">
        <v>83</v>
      </c>
      <c r="BK350" s="189">
        <f>ROUND(I350*H350,2)</f>
        <v>0</v>
      </c>
      <c r="BL350" s="18" t="s">
        <v>260</v>
      </c>
      <c r="BM350" s="188" t="s">
        <v>580</v>
      </c>
    </row>
    <row r="351" spans="1:65" s="2" customFormat="1" ht="19.2">
      <c r="A351" s="35"/>
      <c r="B351" s="36"/>
      <c r="C351" s="37"/>
      <c r="D351" s="190" t="s">
        <v>165</v>
      </c>
      <c r="E351" s="37"/>
      <c r="F351" s="191" t="s">
        <v>579</v>
      </c>
      <c r="G351" s="37"/>
      <c r="H351" s="37"/>
      <c r="I351" s="192"/>
      <c r="J351" s="37"/>
      <c r="K351" s="37"/>
      <c r="L351" s="40"/>
      <c r="M351" s="193"/>
      <c r="N351" s="194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165</v>
      </c>
      <c r="AU351" s="18" t="s">
        <v>85</v>
      </c>
    </row>
    <row r="352" spans="1:65" s="13" customFormat="1" ht="10.199999999999999">
      <c r="B352" s="195"/>
      <c r="C352" s="196"/>
      <c r="D352" s="190" t="s">
        <v>167</v>
      </c>
      <c r="E352" s="197" t="s">
        <v>19</v>
      </c>
      <c r="F352" s="198" t="s">
        <v>581</v>
      </c>
      <c r="G352" s="196"/>
      <c r="H352" s="199">
        <v>1</v>
      </c>
      <c r="I352" s="200"/>
      <c r="J352" s="196"/>
      <c r="K352" s="196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167</v>
      </c>
      <c r="AU352" s="205" t="s">
        <v>85</v>
      </c>
      <c r="AV352" s="13" t="s">
        <v>85</v>
      </c>
      <c r="AW352" s="13" t="s">
        <v>36</v>
      </c>
      <c r="AX352" s="13" t="s">
        <v>83</v>
      </c>
      <c r="AY352" s="205" t="s">
        <v>157</v>
      </c>
    </row>
    <row r="353" spans="1:65" s="2" customFormat="1" ht="22.2" customHeight="1">
      <c r="A353" s="35"/>
      <c r="B353" s="36"/>
      <c r="C353" s="176" t="s">
        <v>582</v>
      </c>
      <c r="D353" s="176" t="s">
        <v>159</v>
      </c>
      <c r="E353" s="177" t="s">
        <v>583</v>
      </c>
      <c r="F353" s="178" t="s">
        <v>584</v>
      </c>
      <c r="G353" s="179" t="s">
        <v>189</v>
      </c>
      <c r="H353" s="180">
        <v>6</v>
      </c>
      <c r="I353" s="181"/>
      <c r="J353" s="182">
        <f>ROUND(I353*H353,2)</f>
        <v>0</v>
      </c>
      <c r="K353" s="183"/>
      <c r="L353" s="40"/>
      <c r="M353" s="184" t="s">
        <v>19</v>
      </c>
      <c r="N353" s="185" t="s">
        <v>46</v>
      </c>
      <c r="O353" s="65"/>
      <c r="P353" s="186">
        <f>O353*H353</f>
        <v>0</v>
      </c>
      <c r="Q353" s="186">
        <v>0</v>
      </c>
      <c r="R353" s="186">
        <f>Q353*H353</f>
        <v>0</v>
      </c>
      <c r="S353" s="186">
        <v>0</v>
      </c>
      <c r="T353" s="18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8" t="s">
        <v>260</v>
      </c>
      <c r="AT353" s="188" t="s">
        <v>159</v>
      </c>
      <c r="AU353" s="188" t="s">
        <v>85</v>
      </c>
      <c r="AY353" s="18" t="s">
        <v>157</v>
      </c>
      <c r="BE353" s="189">
        <f>IF(N353="základní",J353,0)</f>
        <v>0</v>
      </c>
      <c r="BF353" s="189">
        <f>IF(N353="snížená",J353,0)</f>
        <v>0</v>
      </c>
      <c r="BG353" s="189">
        <f>IF(N353="zákl. přenesená",J353,0)</f>
        <v>0</v>
      </c>
      <c r="BH353" s="189">
        <f>IF(N353="sníž. přenesená",J353,0)</f>
        <v>0</v>
      </c>
      <c r="BI353" s="189">
        <f>IF(N353="nulová",J353,0)</f>
        <v>0</v>
      </c>
      <c r="BJ353" s="18" t="s">
        <v>83</v>
      </c>
      <c r="BK353" s="189">
        <f>ROUND(I353*H353,2)</f>
        <v>0</v>
      </c>
      <c r="BL353" s="18" t="s">
        <v>260</v>
      </c>
      <c r="BM353" s="188" t="s">
        <v>585</v>
      </c>
    </row>
    <row r="354" spans="1:65" s="2" customFormat="1" ht="19.2">
      <c r="A354" s="35"/>
      <c r="B354" s="36"/>
      <c r="C354" s="37"/>
      <c r="D354" s="190" t="s">
        <v>165</v>
      </c>
      <c r="E354" s="37"/>
      <c r="F354" s="191" t="s">
        <v>586</v>
      </c>
      <c r="G354" s="37"/>
      <c r="H354" s="37"/>
      <c r="I354" s="192"/>
      <c r="J354" s="37"/>
      <c r="K354" s="37"/>
      <c r="L354" s="40"/>
      <c r="M354" s="193"/>
      <c r="N354" s="194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165</v>
      </c>
      <c r="AU354" s="18" t="s">
        <v>85</v>
      </c>
    </row>
    <row r="355" spans="1:65" s="13" customFormat="1" ht="10.199999999999999">
      <c r="B355" s="195"/>
      <c r="C355" s="196"/>
      <c r="D355" s="190" t="s">
        <v>167</v>
      </c>
      <c r="E355" s="197" t="s">
        <v>19</v>
      </c>
      <c r="F355" s="198" t="s">
        <v>587</v>
      </c>
      <c r="G355" s="196"/>
      <c r="H355" s="199">
        <v>3</v>
      </c>
      <c r="I355" s="200"/>
      <c r="J355" s="196"/>
      <c r="K355" s="196"/>
      <c r="L355" s="201"/>
      <c r="M355" s="202"/>
      <c r="N355" s="203"/>
      <c r="O355" s="203"/>
      <c r="P355" s="203"/>
      <c r="Q355" s="203"/>
      <c r="R355" s="203"/>
      <c r="S355" s="203"/>
      <c r="T355" s="204"/>
      <c r="AT355" s="205" t="s">
        <v>167</v>
      </c>
      <c r="AU355" s="205" t="s">
        <v>85</v>
      </c>
      <c r="AV355" s="13" t="s">
        <v>85</v>
      </c>
      <c r="AW355" s="13" t="s">
        <v>36</v>
      </c>
      <c r="AX355" s="13" t="s">
        <v>75</v>
      </c>
      <c r="AY355" s="205" t="s">
        <v>157</v>
      </c>
    </row>
    <row r="356" spans="1:65" s="13" customFormat="1" ht="10.199999999999999">
      <c r="B356" s="195"/>
      <c r="C356" s="196"/>
      <c r="D356" s="190" t="s">
        <v>167</v>
      </c>
      <c r="E356" s="197" t="s">
        <v>19</v>
      </c>
      <c r="F356" s="198" t="s">
        <v>588</v>
      </c>
      <c r="G356" s="196"/>
      <c r="H356" s="199">
        <v>3</v>
      </c>
      <c r="I356" s="200"/>
      <c r="J356" s="196"/>
      <c r="K356" s="196"/>
      <c r="L356" s="201"/>
      <c r="M356" s="202"/>
      <c r="N356" s="203"/>
      <c r="O356" s="203"/>
      <c r="P356" s="203"/>
      <c r="Q356" s="203"/>
      <c r="R356" s="203"/>
      <c r="S356" s="203"/>
      <c r="T356" s="204"/>
      <c r="AT356" s="205" t="s">
        <v>167</v>
      </c>
      <c r="AU356" s="205" t="s">
        <v>85</v>
      </c>
      <c r="AV356" s="13" t="s">
        <v>85</v>
      </c>
      <c r="AW356" s="13" t="s">
        <v>36</v>
      </c>
      <c r="AX356" s="13" t="s">
        <v>75</v>
      </c>
      <c r="AY356" s="205" t="s">
        <v>157</v>
      </c>
    </row>
    <row r="357" spans="1:65" s="14" customFormat="1" ht="10.199999999999999">
      <c r="B357" s="206"/>
      <c r="C357" s="207"/>
      <c r="D357" s="190" t="s">
        <v>167</v>
      </c>
      <c r="E357" s="208" t="s">
        <v>19</v>
      </c>
      <c r="F357" s="209" t="s">
        <v>200</v>
      </c>
      <c r="G357" s="207"/>
      <c r="H357" s="210">
        <v>6</v>
      </c>
      <c r="I357" s="211"/>
      <c r="J357" s="207"/>
      <c r="K357" s="207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167</v>
      </c>
      <c r="AU357" s="216" t="s">
        <v>85</v>
      </c>
      <c r="AV357" s="14" t="s">
        <v>163</v>
      </c>
      <c r="AW357" s="14" t="s">
        <v>36</v>
      </c>
      <c r="AX357" s="14" t="s">
        <v>83</v>
      </c>
      <c r="AY357" s="216" t="s">
        <v>157</v>
      </c>
    </row>
    <row r="358" spans="1:65" s="2" customFormat="1" ht="22.2" customHeight="1">
      <c r="A358" s="35"/>
      <c r="B358" s="36"/>
      <c r="C358" s="238" t="s">
        <v>589</v>
      </c>
      <c r="D358" s="238" t="s">
        <v>415</v>
      </c>
      <c r="E358" s="239" t="s">
        <v>590</v>
      </c>
      <c r="F358" s="240" t="s">
        <v>591</v>
      </c>
      <c r="G358" s="241" t="s">
        <v>189</v>
      </c>
      <c r="H358" s="242">
        <v>6</v>
      </c>
      <c r="I358" s="243"/>
      <c r="J358" s="244">
        <f>ROUND(I358*H358,2)</f>
        <v>0</v>
      </c>
      <c r="K358" s="245"/>
      <c r="L358" s="246"/>
      <c r="M358" s="247" t="s">
        <v>19</v>
      </c>
      <c r="N358" s="248" t="s">
        <v>46</v>
      </c>
      <c r="O358" s="65"/>
      <c r="P358" s="186">
        <f>O358*H358</f>
        <v>0</v>
      </c>
      <c r="Q358" s="186">
        <v>4.2999999999999997E-2</v>
      </c>
      <c r="R358" s="186">
        <f>Q358*H358</f>
        <v>0.25800000000000001</v>
      </c>
      <c r="S358" s="186">
        <v>0</v>
      </c>
      <c r="T358" s="18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88" t="s">
        <v>365</v>
      </c>
      <c r="AT358" s="188" t="s">
        <v>415</v>
      </c>
      <c r="AU358" s="188" t="s">
        <v>85</v>
      </c>
      <c r="AY358" s="18" t="s">
        <v>157</v>
      </c>
      <c r="BE358" s="189">
        <f>IF(N358="základní",J358,0)</f>
        <v>0</v>
      </c>
      <c r="BF358" s="189">
        <f>IF(N358="snížená",J358,0)</f>
        <v>0</v>
      </c>
      <c r="BG358" s="189">
        <f>IF(N358="zákl. přenesená",J358,0)</f>
        <v>0</v>
      </c>
      <c r="BH358" s="189">
        <f>IF(N358="sníž. přenesená",J358,0)</f>
        <v>0</v>
      </c>
      <c r="BI358" s="189">
        <f>IF(N358="nulová",J358,0)</f>
        <v>0</v>
      </c>
      <c r="BJ358" s="18" t="s">
        <v>83</v>
      </c>
      <c r="BK358" s="189">
        <f>ROUND(I358*H358,2)</f>
        <v>0</v>
      </c>
      <c r="BL358" s="18" t="s">
        <v>260</v>
      </c>
      <c r="BM358" s="188" t="s">
        <v>592</v>
      </c>
    </row>
    <row r="359" spans="1:65" s="2" customFormat="1" ht="19.2">
      <c r="A359" s="35"/>
      <c r="B359" s="36"/>
      <c r="C359" s="37"/>
      <c r="D359" s="190" t="s">
        <v>165</v>
      </c>
      <c r="E359" s="37"/>
      <c r="F359" s="191" t="s">
        <v>591</v>
      </c>
      <c r="G359" s="37"/>
      <c r="H359" s="37"/>
      <c r="I359" s="192"/>
      <c r="J359" s="37"/>
      <c r="K359" s="37"/>
      <c r="L359" s="40"/>
      <c r="M359" s="193"/>
      <c r="N359" s="194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165</v>
      </c>
      <c r="AU359" s="18" t="s">
        <v>85</v>
      </c>
    </row>
    <row r="360" spans="1:65" s="13" customFormat="1" ht="10.199999999999999">
      <c r="B360" s="195"/>
      <c r="C360" s="196"/>
      <c r="D360" s="190" t="s">
        <v>167</v>
      </c>
      <c r="E360" s="197" t="s">
        <v>19</v>
      </c>
      <c r="F360" s="198" t="s">
        <v>593</v>
      </c>
      <c r="G360" s="196"/>
      <c r="H360" s="199">
        <v>1</v>
      </c>
      <c r="I360" s="200"/>
      <c r="J360" s="196"/>
      <c r="K360" s="196"/>
      <c r="L360" s="201"/>
      <c r="M360" s="202"/>
      <c r="N360" s="203"/>
      <c r="O360" s="203"/>
      <c r="P360" s="203"/>
      <c r="Q360" s="203"/>
      <c r="R360" s="203"/>
      <c r="S360" s="203"/>
      <c r="T360" s="204"/>
      <c r="AT360" s="205" t="s">
        <v>167</v>
      </c>
      <c r="AU360" s="205" t="s">
        <v>85</v>
      </c>
      <c r="AV360" s="13" t="s">
        <v>85</v>
      </c>
      <c r="AW360" s="13" t="s">
        <v>36</v>
      </c>
      <c r="AX360" s="13" t="s">
        <v>75</v>
      </c>
      <c r="AY360" s="205" t="s">
        <v>157</v>
      </c>
    </row>
    <row r="361" spans="1:65" s="13" customFormat="1" ht="10.199999999999999">
      <c r="B361" s="195"/>
      <c r="C361" s="196"/>
      <c r="D361" s="190" t="s">
        <v>167</v>
      </c>
      <c r="E361" s="197" t="s">
        <v>19</v>
      </c>
      <c r="F361" s="198" t="s">
        <v>594</v>
      </c>
      <c r="G361" s="196"/>
      <c r="H361" s="199">
        <v>2</v>
      </c>
      <c r="I361" s="200"/>
      <c r="J361" s="196"/>
      <c r="K361" s="196"/>
      <c r="L361" s="201"/>
      <c r="M361" s="202"/>
      <c r="N361" s="203"/>
      <c r="O361" s="203"/>
      <c r="P361" s="203"/>
      <c r="Q361" s="203"/>
      <c r="R361" s="203"/>
      <c r="S361" s="203"/>
      <c r="T361" s="204"/>
      <c r="AT361" s="205" t="s">
        <v>167</v>
      </c>
      <c r="AU361" s="205" t="s">
        <v>85</v>
      </c>
      <c r="AV361" s="13" t="s">
        <v>85</v>
      </c>
      <c r="AW361" s="13" t="s">
        <v>36</v>
      </c>
      <c r="AX361" s="13" t="s">
        <v>75</v>
      </c>
      <c r="AY361" s="205" t="s">
        <v>157</v>
      </c>
    </row>
    <row r="362" spans="1:65" s="13" customFormat="1" ht="10.199999999999999">
      <c r="B362" s="195"/>
      <c r="C362" s="196"/>
      <c r="D362" s="190" t="s">
        <v>167</v>
      </c>
      <c r="E362" s="197" t="s">
        <v>19</v>
      </c>
      <c r="F362" s="198" t="s">
        <v>595</v>
      </c>
      <c r="G362" s="196"/>
      <c r="H362" s="199">
        <v>3</v>
      </c>
      <c r="I362" s="200"/>
      <c r="J362" s="196"/>
      <c r="K362" s="196"/>
      <c r="L362" s="201"/>
      <c r="M362" s="202"/>
      <c r="N362" s="203"/>
      <c r="O362" s="203"/>
      <c r="P362" s="203"/>
      <c r="Q362" s="203"/>
      <c r="R362" s="203"/>
      <c r="S362" s="203"/>
      <c r="T362" s="204"/>
      <c r="AT362" s="205" t="s">
        <v>167</v>
      </c>
      <c r="AU362" s="205" t="s">
        <v>85</v>
      </c>
      <c r="AV362" s="13" t="s">
        <v>85</v>
      </c>
      <c r="AW362" s="13" t="s">
        <v>36</v>
      </c>
      <c r="AX362" s="13" t="s">
        <v>75</v>
      </c>
      <c r="AY362" s="205" t="s">
        <v>157</v>
      </c>
    </row>
    <row r="363" spans="1:65" s="14" customFormat="1" ht="10.199999999999999">
      <c r="B363" s="206"/>
      <c r="C363" s="207"/>
      <c r="D363" s="190" t="s">
        <v>167</v>
      </c>
      <c r="E363" s="208" t="s">
        <v>19</v>
      </c>
      <c r="F363" s="209" t="s">
        <v>200</v>
      </c>
      <c r="G363" s="207"/>
      <c r="H363" s="210">
        <v>6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167</v>
      </c>
      <c r="AU363" s="216" t="s">
        <v>85</v>
      </c>
      <c r="AV363" s="14" t="s">
        <v>163</v>
      </c>
      <c r="AW363" s="14" t="s">
        <v>36</v>
      </c>
      <c r="AX363" s="14" t="s">
        <v>83</v>
      </c>
      <c r="AY363" s="216" t="s">
        <v>157</v>
      </c>
    </row>
    <row r="364" spans="1:65" s="2" customFormat="1" ht="22.2" customHeight="1">
      <c r="A364" s="35"/>
      <c r="B364" s="36"/>
      <c r="C364" s="176" t="s">
        <v>596</v>
      </c>
      <c r="D364" s="176" t="s">
        <v>159</v>
      </c>
      <c r="E364" s="177" t="s">
        <v>597</v>
      </c>
      <c r="F364" s="178" t="s">
        <v>598</v>
      </c>
      <c r="G364" s="179" t="s">
        <v>189</v>
      </c>
      <c r="H364" s="180">
        <v>7</v>
      </c>
      <c r="I364" s="181"/>
      <c r="J364" s="182">
        <f>ROUND(I364*H364,2)</f>
        <v>0</v>
      </c>
      <c r="K364" s="183"/>
      <c r="L364" s="40"/>
      <c r="M364" s="184" t="s">
        <v>19</v>
      </c>
      <c r="N364" s="185" t="s">
        <v>46</v>
      </c>
      <c r="O364" s="65"/>
      <c r="P364" s="186">
        <f>O364*H364</f>
        <v>0</v>
      </c>
      <c r="Q364" s="186">
        <v>0</v>
      </c>
      <c r="R364" s="186">
        <f>Q364*H364</f>
        <v>0</v>
      </c>
      <c r="S364" s="186">
        <v>0</v>
      </c>
      <c r="T364" s="18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8" t="s">
        <v>260</v>
      </c>
      <c r="AT364" s="188" t="s">
        <v>159</v>
      </c>
      <c r="AU364" s="188" t="s">
        <v>85</v>
      </c>
      <c r="AY364" s="18" t="s">
        <v>157</v>
      </c>
      <c r="BE364" s="189">
        <f>IF(N364="základní",J364,0)</f>
        <v>0</v>
      </c>
      <c r="BF364" s="189">
        <f>IF(N364="snížená",J364,0)</f>
        <v>0</v>
      </c>
      <c r="BG364" s="189">
        <f>IF(N364="zákl. přenesená",J364,0)</f>
        <v>0</v>
      </c>
      <c r="BH364" s="189">
        <f>IF(N364="sníž. přenesená",J364,0)</f>
        <v>0</v>
      </c>
      <c r="BI364" s="189">
        <f>IF(N364="nulová",J364,0)</f>
        <v>0</v>
      </c>
      <c r="BJ364" s="18" t="s">
        <v>83</v>
      </c>
      <c r="BK364" s="189">
        <f>ROUND(I364*H364,2)</f>
        <v>0</v>
      </c>
      <c r="BL364" s="18" t="s">
        <v>260</v>
      </c>
      <c r="BM364" s="188" t="s">
        <v>599</v>
      </c>
    </row>
    <row r="365" spans="1:65" s="2" customFormat="1" ht="10.199999999999999">
      <c r="A365" s="35"/>
      <c r="B365" s="36"/>
      <c r="C365" s="37"/>
      <c r="D365" s="190" t="s">
        <v>165</v>
      </c>
      <c r="E365" s="37"/>
      <c r="F365" s="191" t="s">
        <v>600</v>
      </c>
      <c r="G365" s="37"/>
      <c r="H365" s="37"/>
      <c r="I365" s="192"/>
      <c r="J365" s="37"/>
      <c r="K365" s="37"/>
      <c r="L365" s="40"/>
      <c r="M365" s="193"/>
      <c r="N365" s="194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165</v>
      </c>
      <c r="AU365" s="18" t="s">
        <v>85</v>
      </c>
    </row>
    <row r="366" spans="1:65" s="13" customFormat="1" ht="10.199999999999999">
      <c r="B366" s="195"/>
      <c r="C366" s="196"/>
      <c r="D366" s="190" t="s">
        <v>167</v>
      </c>
      <c r="E366" s="197" t="s">
        <v>19</v>
      </c>
      <c r="F366" s="198" t="s">
        <v>587</v>
      </c>
      <c r="G366" s="196"/>
      <c r="H366" s="199">
        <v>3</v>
      </c>
      <c r="I366" s="200"/>
      <c r="J366" s="196"/>
      <c r="K366" s="196"/>
      <c r="L366" s="201"/>
      <c r="M366" s="202"/>
      <c r="N366" s="203"/>
      <c r="O366" s="203"/>
      <c r="P366" s="203"/>
      <c r="Q366" s="203"/>
      <c r="R366" s="203"/>
      <c r="S366" s="203"/>
      <c r="T366" s="204"/>
      <c r="AT366" s="205" t="s">
        <v>167</v>
      </c>
      <c r="AU366" s="205" t="s">
        <v>85</v>
      </c>
      <c r="AV366" s="13" t="s">
        <v>85</v>
      </c>
      <c r="AW366" s="13" t="s">
        <v>36</v>
      </c>
      <c r="AX366" s="13" t="s">
        <v>75</v>
      </c>
      <c r="AY366" s="205" t="s">
        <v>157</v>
      </c>
    </row>
    <row r="367" spans="1:65" s="13" customFormat="1" ht="10.199999999999999">
      <c r="B367" s="195"/>
      <c r="C367" s="196"/>
      <c r="D367" s="190" t="s">
        <v>167</v>
      </c>
      <c r="E367" s="197" t="s">
        <v>19</v>
      </c>
      <c r="F367" s="198" t="s">
        <v>601</v>
      </c>
      <c r="G367" s="196"/>
      <c r="H367" s="199">
        <v>4</v>
      </c>
      <c r="I367" s="200"/>
      <c r="J367" s="196"/>
      <c r="K367" s="196"/>
      <c r="L367" s="201"/>
      <c r="M367" s="202"/>
      <c r="N367" s="203"/>
      <c r="O367" s="203"/>
      <c r="P367" s="203"/>
      <c r="Q367" s="203"/>
      <c r="R367" s="203"/>
      <c r="S367" s="203"/>
      <c r="T367" s="204"/>
      <c r="AT367" s="205" t="s">
        <v>167</v>
      </c>
      <c r="AU367" s="205" t="s">
        <v>85</v>
      </c>
      <c r="AV367" s="13" t="s">
        <v>85</v>
      </c>
      <c r="AW367" s="13" t="s">
        <v>36</v>
      </c>
      <c r="AX367" s="13" t="s">
        <v>75</v>
      </c>
      <c r="AY367" s="205" t="s">
        <v>157</v>
      </c>
    </row>
    <row r="368" spans="1:65" s="14" customFormat="1" ht="10.199999999999999">
      <c r="B368" s="206"/>
      <c r="C368" s="207"/>
      <c r="D368" s="190" t="s">
        <v>167</v>
      </c>
      <c r="E368" s="208" t="s">
        <v>19</v>
      </c>
      <c r="F368" s="209" t="s">
        <v>200</v>
      </c>
      <c r="G368" s="207"/>
      <c r="H368" s="210">
        <v>7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167</v>
      </c>
      <c r="AU368" s="216" t="s">
        <v>85</v>
      </c>
      <c r="AV368" s="14" t="s">
        <v>163</v>
      </c>
      <c r="AW368" s="14" t="s">
        <v>36</v>
      </c>
      <c r="AX368" s="14" t="s">
        <v>83</v>
      </c>
      <c r="AY368" s="216" t="s">
        <v>157</v>
      </c>
    </row>
    <row r="369" spans="1:65" s="2" customFormat="1" ht="13.8" customHeight="1">
      <c r="A369" s="35"/>
      <c r="B369" s="36"/>
      <c r="C369" s="176" t="s">
        <v>602</v>
      </c>
      <c r="D369" s="176" t="s">
        <v>159</v>
      </c>
      <c r="E369" s="177" t="s">
        <v>603</v>
      </c>
      <c r="F369" s="178" t="s">
        <v>604</v>
      </c>
      <c r="G369" s="179" t="s">
        <v>189</v>
      </c>
      <c r="H369" s="180">
        <v>9</v>
      </c>
      <c r="I369" s="181"/>
      <c r="J369" s="182">
        <f>ROUND(I369*H369,2)</f>
        <v>0</v>
      </c>
      <c r="K369" s="183"/>
      <c r="L369" s="40"/>
      <c r="M369" s="184" t="s">
        <v>19</v>
      </c>
      <c r="N369" s="185" t="s">
        <v>46</v>
      </c>
      <c r="O369" s="65"/>
      <c r="P369" s="186">
        <f>O369*H369</f>
        <v>0</v>
      </c>
      <c r="Q369" s="186">
        <v>0</v>
      </c>
      <c r="R369" s="186">
        <f>Q369*H369</f>
        <v>0</v>
      </c>
      <c r="S369" s="186">
        <v>0</v>
      </c>
      <c r="T369" s="18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8" t="s">
        <v>260</v>
      </c>
      <c r="AT369" s="188" t="s">
        <v>159</v>
      </c>
      <c r="AU369" s="188" t="s">
        <v>85</v>
      </c>
      <c r="AY369" s="18" t="s">
        <v>157</v>
      </c>
      <c r="BE369" s="189">
        <f>IF(N369="základní",J369,0)</f>
        <v>0</v>
      </c>
      <c r="BF369" s="189">
        <f>IF(N369="snížená",J369,0)</f>
        <v>0</v>
      </c>
      <c r="BG369" s="189">
        <f>IF(N369="zákl. přenesená",J369,0)</f>
        <v>0</v>
      </c>
      <c r="BH369" s="189">
        <f>IF(N369="sníž. přenesená",J369,0)</f>
        <v>0</v>
      </c>
      <c r="BI369" s="189">
        <f>IF(N369="nulová",J369,0)</f>
        <v>0</v>
      </c>
      <c r="BJ369" s="18" t="s">
        <v>83</v>
      </c>
      <c r="BK369" s="189">
        <f>ROUND(I369*H369,2)</f>
        <v>0</v>
      </c>
      <c r="BL369" s="18" t="s">
        <v>260</v>
      </c>
      <c r="BM369" s="188" t="s">
        <v>605</v>
      </c>
    </row>
    <row r="370" spans="1:65" s="2" customFormat="1" ht="10.199999999999999">
      <c r="A370" s="35"/>
      <c r="B370" s="36"/>
      <c r="C370" s="37"/>
      <c r="D370" s="190" t="s">
        <v>165</v>
      </c>
      <c r="E370" s="37"/>
      <c r="F370" s="191" t="s">
        <v>606</v>
      </c>
      <c r="G370" s="37"/>
      <c r="H370" s="37"/>
      <c r="I370" s="192"/>
      <c r="J370" s="37"/>
      <c r="K370" s="37"/>
      <c r="L370" s="40"/>
      <c r="M370" s="193"/>
      <c r="N370" s="194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165</v>
      </c>
      <c r="AU370" s="18" t="s">
        <v>85</v>
      </c>
    </row>
    <row r="371" spans="1:65" s="13" customFormat="1" ht="10.199999999999999">
      <c r="B371" s="195"/>
      <c r="C371" s="196"/>
      <c r="D371" s="190" t="s">
        <v>167</v>
      </c>
      <c r="E371" s="197" t="s">
        <v>19</v>
      </c>
      <c r="F371" s="198" t="s">
        <v>607</v>
      </c>
      <c r="G371" s="196"/>
      <c r="H371" s="199">
        <v>5</v>
      </c>
      <c r="I371" s="200"/>
      <c r="J371" s="196"/>
      <c r="K371" s="196"/>
      <c r="L371" s="201"/>
      <c r="M371" s="202"/>
      <c r="N371" s="203"/>
      <c r="O371" s="203"/>
      <c r="P371" s="203"/>
      <c r="Q371" s="203"/>
      <c r="R371" s="203"/>
      <c r="S371" s="203"/>
      <c r="T371" s="204"/>
      <c r="AT371" s="205" t="s">
        <v>167</v>
      </c>
      <c r="AU371" s="205" t="s">
        <v>85</v>
      </c>
      <c r="AV371" s="13" t="s">
        <v>85</v>
      </c>
      <c r="AW371" s="13" t="s">
        <v>36</v>
      </c>
      <c r="AX371" s="13" t="s">
        <v>75</v>
      </c>
      <c r="AY371" s="205" t="s">
        <v>157</v>
      </c>
    </row>
    <row r="372" spans="1:65" s="13" customFormat="1" ht="10.199999999999999">
      <c r="B372" s="195"/>
      <c r="C372" s="196"/>
      <c r="D372" s="190" t="s">
        <v>167</v>
      </c>
      <c r="E372" s="197" t="s">
        <v>19</v>
      </c>
      <c r="F372" s="198" t="s">
        <v>601</v>
      </c>
      <c r="G372" s="196"/>
      <c r="H372" s="199">
        <v>4</v>
      </c>
      <c r="I372" s="200"/>
      <c r="J372" s="196"/>
      <c r="K372" s="196"/>
      <c r="L372" s="201"/>
      <c r="M372" s="202"/>
      <c r="N372" s="203"/>
      <c r="O372" s="203"/>
      <c r="P372" s="203"/>
      <c r="Q372" s="203"/>
      <c r="R372" s="203"/>
      <c r="S372" s="203"/>
      <c r="T372" s="204"/>
      <c r="AT372" s="205" t="s">
        <v>167</v>
      </c>
      <c r="AU372" s="205" t="s">
        <v>85</v>
      </c>
      <c r="AV372" s="13" t="s">
        <v>85</v>
      </c>
      <c r="AW372" s="13" t="s">
        <v>36</v>
      </c>
      <c r="AX372" s="13" t="s">
        <v>75</v>
      </c>
      <c r="AY372" s="205" t="s">
        <v>157</v>
      </c>
    </row>
    <row r="373" spans="1:65" s="14" customFormat="1" ht="10.199999999999999">
      <c r="B373" s="206"/>
      <c r="C373" s="207"/>
      <c r="D373" s="190" t="s">
        <v>167</v>
      </c>
      <c r="E373" s="208" t="s">
        <v>19</v>
      </c>
      <c r="F373" s="209" t="s">
        <v>200</v>
      </c>
      <c r="G373" s="207"/>
      <c r="H373" s="210">
        <v>9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167</v>
      </c>
      <c r="AU373" s="216" t="s">
        <v>85</v>
      </c>
      <c r="AV373" s="14" t="s">
        <v>163</v>
      </c>
      <c r="AW373" s="14" t="s">
        <v>36</v>
      </c>
      <c r="AX373" s="14" t="s">
        <v>83</v>
      </c>
      <c r="AY373" s="216" t="s">
        <v>157</v>
      </c>
    </row>
    <row r="374" spans="1:65" s="2" customFormat="1" ht="13.8" customHeight="1">
      <c r="A374" s="35"/>
      <c r="B374" s="36"/>
      <c r="C374" s="238" t="s">
        <v>608</v>
      </c>
      <c r="D374" s="238" t="s">
        <v>415</v>
      </c>
      <c r="E374" s="239" t="s">
        <v>609</v>
      </c>
      <c r="F374" s="240" t="s">
        <v>610</v>
      </c>
      <c r="G374" s="241" t="s">
        <v>189</v>
      </c>
      <c r="H374" s="242">
        <v>9</v>
      </c>
      <c r="I374" s="243"/>
      <c r="J374" s="244">
        <f>ROUND(I374*H374,2)</f>
        <v>0</v>
      </c>
      <c r="K374" s="245"/>
      <c r="L374" s="246"/>
      <c r="M374" s="247" t="s">
        <v>19</v>
      </c>
      <c r="N374" s="248" t="s">
        <v>46</v>
      </c>
      <c r="O374" s="65"/>
      <c r="P374" s="186">
        <f>O374*H374</f>
        <v>0</v>
      </c>
      <c r="Q374" s="186">
        <v>1.4999999999999999E-4</v>
      </c>
      <c r="R374" s="186">
        <f>Q374*H374</f>
        <v>1.3499999999999999E-3</v>
      </c>
      <c r="S374" s="186">
        <v>0</v>
      </c>
      <c r="T374" s="18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8" t="s">
        <v>365</v>
      </c>
      <c r="AT374" s="188" t="s">
        <v>415</v>
      </c>
      <c r="AU374" s="188" t="s">
        <v>85</v>
      </c>
      <c r="AY374" s="18" t="s">
        <v>157</v>
      </c>
      <c r="BE374" s="189">
        <f>IF(N374="základní",J374,0)</f>
        <v>0</v>
      </c>
      <c r="BF374" s="189">
        <f>IF(N374="snížená",J374,0)</f>
        <v>0</v>
      </c>
      <c r="BG374" s="189">
        <f>IF(N374="zákl. přenesená",J374,0)</f>
        <v>0</v>
      </c>
      <c r="BH374" s="189">
        <f>IF(N374="sníž. přenesená",J374,0)</f>
        <v>0</v>
      </c>
      <c r="BI374" s="189">
        <f>IF(N374="nulová",J374,0)</f>
        <v>0</v>
      </c>
      <c r="BJ374" s="18" t="s">
        <v>83</v>
      </c>
      <c r="BK374" s="189">
        <f>ROUND(I374*H374,2)</f>
        <v>0</v>
      </c>
      <c r="BL374" s="18" t="s">
        <v>260</v>
      </c>
      <c r="BM374" s="188" t="s">
        <v>611</v>
      </c>
    </row>
    <row r="375" spans="1:65" s="2" customFormat="1" ht="10.199999999999999">
      <c r="A375" s="35"/>
      <c r="B375" s="36"/>
      <c r="C375" s="37"/>
      <c r="D375" s="190" t="s">
        <v>165</v>
      </c>
      <c r="E375" s="37"/>
      <c r="F375" s="191" t="s">
        <v>612</v>
      </c>
      <c r="G375" s="37"/>
      <c r="H375" s="37"/>
      <c r="I375" s="192"/>
      <c r="J375" s="37"/>
      <c r="K375" s="37"/>
      <c r="L375" s="40"/>
      <c r="M375" s="193"/>
      <c r="N375" s="194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165</v>
      </c>
      <c r="AU375" s="18" t="s">
        <v>85</v>
      </c>
    </row>
    <row r="376" spans="1:65" s="2" customFormat="1" ht="13.8" customHeight="1">
      <c r="A376" s="35"/>
      <c r="B376" s="36"/>
      <c r="C376" s="238" t="s">
        <v>613</v>
      </c>
      <c r="D376" s="238" t="s">
        <v>415</v>
      </c>
      <c r="E376" s="239" t="s">
        <v>614</v>
      </c>
      <c r="F376" s="240" t="s">
        <v>615</v>
      </c>
      <c r="G376" s="241" t="s">
        <v>189</v>
      </c>
      <c r="H376" s="242">
        <v>9</v>
      </c>
      <c r="I376" s="243"/>
      <c r="J376" s="244">
        <f>ROUND(I376*H376,2)</f>
        <v>0</v>
      </c>
      <c r="K376" s="245"/>
      <c r="L376" s="246"/>
      <c r="M376" s="247" t="s">
        <v>19</v>
      </c>
      <c r="N376" s="248" t="s">
        <v>46</v>
      </c>
      <c r="O376" s="65"/>
      <c r="P376" s="186">
        <f>O376*H376</f>
        <v>0</v>
      </c>
      <c r="Q376" s="186">
        <v>1.4999999999999999E-4</v>
      </c>
      <c r="R376" s="186">
        <f>Q376*H376</f>
        <v>1.3499999999999999E-3</v>
      </c>
      <c r="S376" s="186">
        <v>0</v>
      </c>
      <c r="T376" s="18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88" t="s">
        <v>365</v>
      </c>
      <c r="AT376" s="188" t="s">
        <v>415</v>
      </c>
      <c r="AU376" s="188" t="s">
        <v>85</v>
      </c>
      <c r="AY376" s="18" t="s">
        <v>157</v>
      </c>
      <c r="BE376" s="189">
        <f>IF(N376="základní",J376,0)</f>
        <v>0</v>
      </c>
      <c r="BF376" s="189">
        <f>IF(N376="snížená",J376,0)</f>
        <v>0</v>
      </c>
      <c r="BG376" s="189">
        <f>IF(N376="zákl. přenesená",J376,0)</f>
        <v>0</v>
      </c>
      <c r="BH376" s="189">
        <f>IF(N376="sníž. přenesená",J376,0)</f>
        <v>0</v>
      </c>
      <c r="BI376" s="189">
        <f>IF(N376="nulová",J376,0)</f>
        <v>0</v>
      </c>
      <c r="BJ376" s="18" t="s">
        <v>83</v>
      </c>
      <c r="BK376" s="189">
        <f>ROUND(I376*H376,2)</f>
        <v>0</v>
      </c>
      <c r="BL376" s="18" t="s">
        <v>260</v>
      </c>
      <c r="BM376" s="188" t="s">
        <v>616</v>
      </c>
    </row>
    <row r="377" spans="1:65" s="2" customFormat="1" ht="10.199999999999999">
      <c r="A377" s="35"/>
      <c r="B377" s="36"/>
      <c r="C377" s="37"/>
      <c r="D377" s="190" t="s">
        <v>165</v>
      </c>
      <c r="E377" s="37"/>
      <c r="F377" s="191" t="s">
        <v>615</v>
      </c>
      <c r="G377" s="37"/>
      <c r="H377" s="37"/>
      <c r="I377" s="192"/>
      <c r="J377" s="37"/>
      <c r="K377" s="37"/>
      <c r="L377" s="40"/>
      <c r="M377" s="193"/>
      <c r="N377" s="194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165</v>
      </c>
      <c r="AU377" s="18" t="s">
        <v>85</v>
      </c>
    </row>
    <row r="378" spans="1:65" s="2" customFormat="1" ht="13.8" customHeight="1">
      <c r="A378" s="35"/>
      <c r="B378" s="36"/>
      <c r="C378" s="176" t="s">
        <v>617</v>
      </c>
      <c r="D378" s="176" t="s">
        <v>159</v>
      </c>
      <c r="E378" s="177" t="s">
        <v>618</v>
      </c>
      <c r="F378" s="178" t="s">
        <v>619</v>
      </c>
      <c r="G378" s="179" t="s">
        <v>189</v>
      </c>
      <c r="H378" s="180">
        <v>18</v>
      </c>
      <c r="I378" s="181"/>
      <c r="J378" s="182">
        <f>ROUND(I378*H378,2)</f>
        <v>0</v>
      </c>
      <c r="K378" s="183"/>
      <c r="L378" s="40"/>
      <c r="M378" s="184" t="s">
        <v>19</v>
      </c>
      <c r="N378" s="185" t="s">
        <v>46</v>
      </c>
      <c r="O378" s="65"/>
      <c r="P378" s="186">
        <f>O378*H378</f>
        <v>0</v>
      </c>
      <c r="Q378" s="186">
        <v>0</v>
      </c>
      <c r="R378" s="186">
        <f>Q378*H378</f>
        <v>0</v>
      </c>
      <c r="S378" s="186">
        <v>0</v>
      </c>
      <c r="T378" s="18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8" t="s">
        <v>260</v>
      </c>
      <c r="AT378" s="188" t="s">
        <v>159</v>
      </c>
      <c r="AU378" s="188" t="s">
        <v>85</v>
      </c>
      <c r="AY378" s="18" t="s">
        <v>157</v>
      </c>
      <c r="BE378" s="189">
        <f>IF(N378="základní",J378,0)</f>
        <v>0</v>
      </c>
      <c r="BF378" s="189">
        <f>IF(N378="snížená",J378,0)</f>
        <v>0</v>
      </c>
      <c r="BG378" s="189">
        <f>IF(N378="zákl. přenesená",J378,0)</f>
        <v>0</v>
      </c>
      <c r="BH378" s="189">
        <f>IF(N378="sníž. přenesená",J378,0)</f>
        <v>0</v>
      </c>
      <c r="BI378" s="189">
        <f>IF(N378="nulová",J378,0)</f>
        <v>0</v>
      </c>
      <c r="BJ378" s="18" t="s">
        <v>83</v>
      </c>
      <c r="BK378" s="189">
        <f>ROUND(I378*H378,2)</f>
        <v>0</v>
      </c>
      <c r="BL378" s="18" t="s">
        <v>260</v>
      </c>
      <c r="BM378" s="188" t="s">
        <v>620</v>
      </c>
    </row>
    <row r="379" spans="1:65" s="2" customFormat="1" ht="19.2">
      <c r="A379" s="35"/>
      <c r="B379" s="36"/>
      <c r="C379" s="37"/>
      <c r="D379" s="190" t="s">
        <v>165</v>
      </c>
      <c r="E379" s="37"/>
      <c r="F379" s="191" t="s">
        <v>621</v>
      </c>
      <c r="G379" s="37"/>
      <c r="H379" s="37"/>
      <c r="I379" s="192"/>
      <c r="J379" s="37"/>
      <c r="K379" s="37"/>
      <c r="L379" s="40"/>
      <c r="M379" s="193"/>
      <c r="N379" s="194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165</v>
      </c>
      <c r="AU379" s="18" t="s">
        <v>85</v>
      </c>
    </row>
    <row r="380" spans="1:65" s="13" customFormat="1" ht="10.199999999999999">
      <c r="B380" s="195"/>
      <c r="C380" s="196"/>
      <c r="D380" s="190" t="s">
        <v>167</v>
      </c>
      <c r="E380" s="197" t="s">
        <v>19</v>
      </c>
      <c r="F380" s="198" t="s">
        <v>607</v>
      </c>
      <c r="G380" s="196"/>
      <c r="H380" s="199">
        <v>5</v>
      </c>
      <c r="I380" s="200"/>
      <c r="J380" s="196"/>
      <c r="K380" s="196"/>
      <c r="L380" s="201"/>
      <c r="M380" s="202"/>
      <c r="N380" s="203"/>
      <c r="O380" s="203"/>
      <c r="P380" s="203"/>
      <c r="Q380" s="203"/>
      <c r="R380" s="203"/>
      <c r="S380" s="203"/>
      <c r="T380" s="204"/>
      <c r="AT380" s="205" t="s">
        <v>167</v>
      </c>
      <c r="AU380" s="205" t="s">
        <v>85</v>
      </c>
      <c r="AV380" s="13" t="s">
        <v>85</v>
      </c>
      <c r="AW380" s="13" t="s">
        <v>36</v>
      </c>
      <c r="AX380" s="13" t="s">
        <v>75</v>
      </c>
      <c r="AY380" s="205" t="s">
        <v>157</v>
      </c>
    </row>
    <row r="381" spans="1:65" s="13" customFormat="1" ht="10.199999999999999">
      <c r="B381" s="195"/>
      <c r="C381" s="196"/>
      <c r="D381" s="190" t="s">
        <v>167</v>
      </c>
      <c r="E381" s="197" t="s">
        <v>19</v>
      </c>
      <c r="F381" s="198" t="s">
        <v>601</v>
      </c>
      <c r="G381" s="196"/>
      <c r="H381" s="199">
        <v>4</v>
      </c>
      <c r="I381" s="200"/>
      <c r="J381" s="196"/>
      <c r="K381" s="196"/>
      <c r="L381" s="201"/>
      <c r="M381" s="202"/>
      <c r="N381" s="203"/>
      <c r="O381" s="203"/>
      <c r="P381" s="203"/>
      <c r="Q381" s="203"/>
      <c r="R381" s="203"/>
      <c r="S381" s="203"/>
      <c r="T381" s="204"/>
      <c r="AT381" s="205" t="s">
        <v>167</v>
      </c>
      <c r="AU381" s="205" t="s">
        <v>85</v>
      </c>
      <c r="AV381" s="13" t="s">
        <v>85</v>
      </c>
      <c r="AW381" s="13" t="s">
        <v>36</v>
      </c>
      <c r="AX381" s="13" t="s">
        <v>75</v>
      </c>
      <c r="AY381" s="205" t="s">
        <v>157</v>
      </c>
    </row>
    <row r="382" spans="1:65" s="16" customFormat="1" ht="10.199999999999999">
      <c r="B382" s="227"/>
      <c r="C382" s="228"/>
      <c r="D382" s="190" t="s">
        <v>167</v>
      </c>
      <c r="E382" s="229" t="s">
        <v>19</v>
      </c>
      <c r="F382" s="230" t="s">
        <v>267</v>
      </c>
      <c r="G382" s="228"/>
      <c r="H382" s="231">
        <v>9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167</v>
      </c>
      <c r="AU382" s="237" t="s">
        <v>85</v>
      </c>
      <c r="AV382" s="16" t="s">
        <v>95</v>
      </c>
      <c r="AW382" s="16" t="s">
        <v>36</v>
      </c>
      <c r="AX382" s="16" t="s">
        <v>75</v>
      </c>
      <c r="AY382" s="237" t="s">
        <v>157</v>
      </c>
    </row>
    <row r="383" spans="1:65" s="13" customFormat="1" ht="10.199999999999999">
      <c r="B383" s="195"/>
      <c r="C383" s="196"/>
      <c r="D383" s="190" t="s">
        <v>167</v>
      </c>
      <c r="E383" s="197" t="s">
        <v>19</v>
      </c>
      <c r="F383" s="198" t="s">
        <v>622</v>
      </c>
      <c r="G383" s="196"/>
      <c r="H383" s="199">
        <v>18</v>
      </c>
      <c r="I383" s="200"/>
      <c r="J383" s="196"/>
      <c r="K383" s="196"/>
      <c r="L383" s="201"/>
      <c r="M383" s="202"/>
      <c r="N383" s="203"/>
      <c r="O383" s="203"/>
      <c r="P383" s="203"/>
      <c r="Q383" s="203"/>
      <c r="R383" s="203"/>
      <c r="S383" s="203"/>
      <c r="T383" s="204"/>
      <c r="AT383" s="205" t="s">
        <v>167</v>
      </c>
      <c r="AU383" s="205" t="s">
        <v>85</v>
      </c>
      <c r="AV383" s="13" t="s">
        <v>85</v>
      </c>
      <c r="AW383" s="13" t="s">
        <v>36</v>
      </c>
      <c r="AX383" s="13" t="s">
        <v>83</v>
      </c>
      <c r="AY383" s="205" t="s">
        <v>157</v>
      </c>
    </row>
    <row r="384" spans="1:65" s="2" customFormat="1" ht="13.8" customHeight="1">
      <c r="A384" s="35"/>
      <c r="B384" s="36"/>
      <c r="C384" s="176" t="s">
        <v>623</v>
      </c>
      <c r="D384" s="176" t="s">
        <v>159</v>
      </c>
      <c r="E384" s="177" t="s">
        <v>624</v>
      </c>
      <c r="F384" s="178" t="s">
        <v>625</v>
      </c>
      <c r="G384" s="179" t="s">
        <v>177</v>
      </c>
      <c r="H384" s="180">
        <v>9.4</v>
      </c>
      <c r="I384" s="181"/>
      <c r="J384" s="182">
        <f>ROUND(I384*H384,2)</f>
        <v>0</v>
      </c>
      <c r="K384" s="183"/>
      <c r="L384" s="40"/>
      <c r="M384" s="184" t="s">
        <v>19</v>
      </c>
      <c r="N384" s="185" t="s">
        <v>46</v>
      </c>
      <c r="O384" s="65"/>
      <c r="P384" s="186">
        <f>O384*H384</f>
        <v>0</v>
      </c>
      <c r="Q384" s="186">
        <v>0</v>
      </c>
      <c r="R384" s="186">
        <f>Q384*H384</f>
        <v>0</v>
      </c>
      <c r="S384" s="186">
        <v>6.9999999999999999E-4</v>
      </c>
      <c r="T384" s="187">
        <f>S384*H384</f>
        <v>6.5799999999999999E-3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8" t="s">
        <v>260</v>
      </c>
      <c r="AT384" s="188" t="s">
        <v>159</v>
      </c>
      <c r="AU384" s="188" t="s">
        <v>85</v>
      </c>
      <c r="AY384" s="18" t="s">
        <v>157</v>
      </c>
      <c r="BE384" s="189">
        <f>IF(N384="základní",J384,0)</f>
        <v>0</v>
      </c>
      <c r="BF384" s="189">
        <f>IF(N384="snížená",J384,0)</f>
        <v>0</v>
      </c>
      <c r="BG384" s="189">
        <f>IF(N384="zákl. přenesená",J384,0)</f>
        <v>0</v>
      </c>
      <c r="BH384" s="189">
        <f>IF(N384="sníž. přenesená",J384,0)</f>
        <v>0</v>
      </c>
      <c r="BI384" s="189">
        <f>IF(N384="nulová",J384,0)</f>
        <v>0</v>
      </c>
      <c r="BJ384" s="18" t="s">
        <v>83</v>
      </c>
      <c r="BK384" s="189">
        <f>ROUND(I384*H384,2)</f>
        <v>0</v>
      </c>
      <c r="BL384" s="18" t="s">
        <v>260</v>
      </c>
      <c r="BM384" s="188" t="s">
        <v>626</v>
      </c>
    </row>
    <row r="385" spans="1:65" s="2" customFormat="1" ht="19.2">
      <c r="A385" s="35"/>
      <c r="B385" s="36"/>
      <c r="C385" s="37"/>
      <c r="D385" s="190" t="s">
        <v>165</v>
      </c>
      <c r="E385" s="37"/>
      <c r="F385" s="191" t="s">
        <v>627</v>
      </c>
      <c r="G385" s="37"/>
      <c r="H385" s="37"/>
      <c r="I385" s="192"/>
      <c r="J385" s="37"/>
      <c r="K385" s="37"/>
      <c r="L385" s="40"/>
      <c r="M385" s="193"/>
      <c r="N385" s="194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165</v>
      </c>
      <c r="AU385" s="18" t="s">
        <v>85</v>
      </c>
    </row>
    <row r="386" spans="1:65" s="13" customFormat="1" ht="10.199999999999999">
      <c r="B386" s="195"/>
      <c r="C386" s="196"/>
      <c r="D386" s="190" t="s">
        <v>167</v>
      </c>
      <c r="E386" s="197" t="s">
        <v>19</v>
      </c>
      <c r="F386" s="198" t="s">
        <v>628</v>
      </c>
      <c r="G386" s="196"/>
      <c r="H386" s="199">
        <v>5.8</v>
      </c>
      <c r="I386" s="200"/>
      <c r="J386" s="196"/>
      <c r="K386" s="196"/>
      <c r="L386" s="201"/>
      <c r="M386" s="202"/>
      <c r="N386" s="203"/>
      <c r="O386" s="203"/>
      <c r="P386" s="203"/>
      <c r="Q386" s="203"/>
      <c r="R386" s="203"/>
      <c r="S386" s="203"/>
      <c r="T386" s="204"/>
      <c r="AT386" s="205" t="s">
        <v>167</v>
      </c>
      <c r="AU386" s="205" t="s">
        <v>85</v>
      </c>
      <c r="AV386" s="13" t="s">
        <v>85</v>
      </c>
      <c r="AW386" s="13" t="s">
        <v>36</v>
      </c>
      <c r="AX386" s="13" t="s">
        <v>75</v>
      </c>
      <c r="AY386" s="205" t="s">
        <v>157</v>
      </c>
    </row>
    <row r="387" spans="1:65" s="13" customFormat="1" ht="10.199999999999999">
      <c r="B387" s="195"/>
      <c r="C387" s="196"/>
      <c r="D387" s="190" t="s">
        <v>167</v>
      </c>
      <c r="E387" s="197" t="s">
        <v>19</v>
      </c>
      <c r="F387" s="198" t="s">
        <v>629</v>
      </c>
      <c r="G387" s="196"/>
      <c r="H387" s="199">
        <v>3.6</v>
      </c>
      <c r="I387" s="200"/>
      <c r="J387" s="196"/>
      <c r="K387" s="196"/>
      <c r="L387" s="201"/>
      <c r="M387" s="202"/>
      <c r="N387" s="203"/>
      <c r="O387" s="203"/>
      <c r="P387" s="203"/>
      <c r="Q387" s="203"/>
      <c r="R387" s="203"/>
      <c r="S387" s="203"/>
      <c r="T387" s="204"/>
      <c r="AT387" s="205" t="s">
        <v>167</v>
      </c>
      <c r="AU387" s="205" t="s">
        <v>85</v>
      </c>
      <c r="AV387" s="13" t="s">
        <v>85</v>
      </c>
      <c r="AW387" s="13" t="s">
        <v>36</v>
      </c>
      <c r="AX387" s="13" t="s">
        <v>75</v>
      </c>
      <c r="AY387" s="205" t="s">
        <v>157</v>
      </c>
    </row>
    <row r="388" spans="1:65" s="14" customFormat="1" ht="10.199999999999999">
      <c r="B388" s="206"/>
      <c r="C388" s="207"/>
      <c r="D388" s="190" t="s">
        <v>167</v>
      </c>
      <c r="E388" s="208" t="s">
        <v>19</v>
      </c>
      <c r="F388" s="209" t="s">
        <v>200</v>
      </c>
      <c r="G388" s="207"/>
      <c r="H388" s="210">
        <v>9.4</v>
      </c>
      <c r="I388" s="211"/>
      <c r="J388" s="207"/>
      <c r="K388" s="207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167</v>
      </c>
      <c r="AU388" s="216" t="s">
        <v>85</v>
      </c>
      <c r="AV388" s="14" t="s">
        <v>163</v>
      </c>
      <c r="AW388" s="14" t="s">
        <v>36</v>
      </c>
      <c r="AX388" s="14" t="s">
        <v>83</v>
      </c>
      <c r="AY388" s="216" t="s">
        <v>157</v>
      </c>
    </row>
    <row r="389" spans="1:65" s="2" customFormat="1" ht="22.2" customHeight="1">
      <c r="A389" s="35"/>
      <c r="B389" s="36"/>
      <c r="C389" s="238" t="s">
        <v>630</v>
      </c>
      <c r="D389" s="238" t="s">
        <v>415</v>
      </c>
      <c r="E389" s="239" t="s">
        <v>631</v>
      </c>
      <c r="F389" s="240" t="s">
        <v>632</v>
      </c>
      <c r="G389" s="241" t="s">
        <v>189</v>
      </c>
      <c r="H389" s="242">
        <v>32</v>
      </c>
      <c r="I389" s="243"/>
      <c r="J389" s="244">
        <f>ROUND(I389*H389,2)</f>
        <v>0</v>
      </c>
      <c r="K389" s="245"/>
      <c r="L389" s="246"/>
      <c r="M389" s="247" t="s">
        <v>19</v>
      </c>
      <c r="N389" s="248" t="s">
        <v>46</v>
      </c>
      <c r="O389" s="65"/>
      <c r="P389" s="186">
        <f>O389*H389</f>
        <v>0</v>
      </c>
      <c r="Q389" s="186">
        <v>1.1999999999999999E-3</v>
      </c>
      <c r="R389" s="186">
        <f>Q389*H389</f>
        <v>3.8399999999999997E-2</v>
      </c>
      <c r="S389" s="186">
        <v>0</v>
      </c>
      <c r="T389" s="18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8" t="s">
        <v>365</v>
      </c>
      <c r="AT389" s="188" t="s">
        <v>415</v>
      </c>
      <c r="AU389" s="188" t="s">
        <v>85</v>
      </c>
      <c r="AY389" s="18" t="s">
        <v>157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18" t="s">
        <v>83</v>
      </c>
      <c r="BK389" s="189">
        <f>ROUND(I389*H389,2)</f>
        <v>0</v>
      </c>
      <c r="BL389" s="18" t="s">
        <v>260</v>
      </c>
      <c r="BM389" s="188" t="s">
        <v>633</v>
      </c>
    </row>
    <row r="390" spans="1:65" s="2" customFormat="1" ht="19.2">
      <c r="A390" s="35"/>
      <c r="B390" s="36"/>
      <c r="C390" s="37"/>
      <c r="D390" s="190" t="s">
        <v>165</v>
      </c>
      <c r="E390" s="37"/>
      <c r="F390" s="191" t="s">
        <v>632</v>
      </c>
      <c r="G390" s="37"/>
      <c r="H390" s="37"/>
      <c r="I390" s="192"/>
      <c r="J390" s="37"/>
      <c r="K390" s="37"/>
      <c r="L390" s="40"/>
      <c r="M390" s="193"/>
      <c r="N390" s="194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165</v>
      </c>
      <c r="AU390" s="18" t="s">
        <v>85</v>
      </c>
    </row>
    <row r="391" spans="1:65" s="13" customFormat="1" ht="10.199999999999999">
      <c r="B391" s="195"/>
      <c r="C391" s="196"/>
      <c r="D391" s="190" t="s">
        <v>167</v>
      </c>
      <c r="E391" s="197" t="s">
        <v>19</v>
      </c>
      <c r="F391" s="198" t="s">
        <v>634</v>
      </c>
      <c r="G391" s="196"/>
      <c r="H391" s="199">
        <v>18</v>
      </c>
      <c r="I391" s="200"/>
      <c r="J391" s="196"/>
      <c r="K391" s="196"/>
      <c r="L391" s="201"/>
      <c r="M391" s="202"/>
      <c r="N391" s="203"/>
      <c r="O391" s="203"/>
      <c r="P391" s="203"/>
      <c r="Q391" s="203"/>
      <c r="R391" s="203"/>
      <c r="S391" s="203"/>
      <c r="T391" s="204"/>
      <c r="AT391" s="205" t="s">
        <v>167</v>
      </c>
      <c r="AU391" s="205" t="s">
        <v>85</v>
      </c>
      <c r="AV391" s="13" t="s">
        <v>85</v>
      </c>
      <c r="AW391" s="13" t="s">
        <v>36</v>
      </c>
      <c r="AX391" s="13" t="s">
        <v>75</v>
      </c>
      <c r="AY391" s="205" t="s">
        <v>157</v>
      </c>
    </row>
    <row r="392" spans="1:65" s="13" customFormat="1" ht="10.199999999999999">
      <c r="B392" s="195"/>
      <c r="C392" s="196"/>
      <c r="D392" s="190" t="s">
        <v>167</v>
      </c>
      <c r="E392" s="197" t="s">
        <v>19</v>
      </c>
      <c r="F392" s="198" t="s">
        <v>635</v>
      </c>
      <c r="G392" s="196"/>
      <c r="H392" s="199">
        <v>14</v>
      </c>
      <c r="I392" s="200"/>
      <c r="J392" s="196"/>
      <c r="K392" s="196"/>
      <c r="L392" s="201"/>
      <c r="M392" s="202"/>
      <c r="N392" s="203"/>
      <c r="O392" s="203"/>
      <c r="P392" s="203"/>
      <c r="Q392" s="203"/>
      <c r="R392" s="203"/>
      <c r="S392" s="203"/>
      <c r="T392" s="204"/>
      <c r="AT392" s="205" t="s">
        <v>167</v>
      </c>
      <c r="AU392" s="205" t="s">
        <v>85</v>
      </c>
      <c r="AV392" s="13" t="s">
        <v>85</v>
      </c>
      <c r="AW392" s="13" t="s">
        <v>36</v>
      </c>
      <c r="AX392" s="13" t="s">
        <v>75</v>
      </c>
      <c r="AY392" s="205" t="s">
        <v>157</v>
      </c>
    </row>
    <row r="393" spans="1:65" s="14" customFormat="1" ht="10.199999999999999">
      <c r="B393" s="206"/>
      <c r="C393" s="207"/>
      <c r="D393" s="190" t="s">
        <v>167</v>
      </c>
      <c r="E393" s="208" t="s">
        <v>19</v>
      </c>
      <c r="F393" s="209" t="s">
        <v>200</v>
      </c>
      <c r="G393" s="207"/>
      <c r="H393" s="210">
        <v>32</v>
      </c>
      <c r="I393" s="211"/>
      <c r="J393" s="207"/>
      <c r="K393" s="207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167</v>
      </c>
      <c r="AU393" s="216" t="s">
        <v>85</v>
      </c>
      <c r="AV393" s="14" t="s">
        <v>163</v>
      </c>
      <c r="AW393" s="14" t="s">
        <v>36</v>
      </c>
      <c r="AX393" s="14" t="s">
        <v>83</v>
      </c>
      <c r="AY393" s="216" t="s">
        <v>157</v>
      </c>
    </row>
    <row r="394" spans="1:65" s="2" customFormat="1" ht="22.2" customHeight="1">
      <c r="A394" s="35"/>
      <c r="B394" s="36"/>
      <c r="C394" s="176" t="s">
        <v>636</v>
      </c>
      <c r="D394" s="176" t="s">
        <v>159</v>
      </c>
      <c r="E394" s="177" t="s">
        <v>637</v>
      </c>
      <c r="F394" s="178" t="s">
        <v>638</v>
      </c>
      <c r="G394" s="179" t="s">
        <v>189</v>
      </c>
      <c r="H394" s="180">
        <v>78</v>
      </c>
      <c r="I394" s="181"/>
      <c r="J394" s="182">
        <f>ROUND(I394*H394,2)</f>
        <v>0</v>
      </c>
      <c r="K394" s="183"/>
      <c r="L394" s="40"/>
      <c r="M394" s="184" t="s">
        <v>19</v>
      </c>
      <c r="N394" s="185" t="s">
        <v>46</v>
      </c>
      <c r="O394" s="65"/>
      <c r="P394" s="186">
        <f>O394*H394</f>
        <v>0</v>
      </c>
      <c r="Q394" s="186">
        <v>0</v>
      </c>
      <c r="R394" s="186">
        <f>Q394*H394</f>
        <v>0</v>
      </c>
      <c r="S394" s="186">
        <v>1.7000000000000001E-2</v>
      </c>
      <c r="T394" s="187">
        <f>S394*H394</f>
        <v>1.3260000000000001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8" t="s">
        <v>260</v>
      </c>
      <c r="AT394" s="188" t="s">
        <v>159</v>
      </c>
      <c r="AU394" s="188" t="s">
        <v>85</v>
      </c>
      <c r="AY394" s="18" t="s">
        <v>157</v>
      </c>
      <c r="BE394" s="189">
        <f>IF(N394="základní",J394,0)</f>
        <v>0</v>
      </c>
      <c r="BF394" s="189">
        <f>IF(N394="snížená",J394,0)</f>
        <v>0</v>
      </c>
      <c r="BG394" s="189">
        <f>IF(N394="zákl. přenesená",J394,0)</f>
        <v>0</v>
      </c>
      <c r="BH394" s="189">
        <f>IF(N394="sníž. přenesená",J394,0)</f>
        <v>0</v>
      </c>
      <c r="BI394" s="189">
        <f>IF(N394="nulová",J394,0)</f>
        <v>0</v>
      </c>
      <c r="BJ394" s="18" t="s">
        <v>83</v>
      </c>
      <c r="BK394" s="189">
        <f>ROUND(I394*H394,2)</f>
        <v>0</v>
      </c>
      <c r="BL394" s="18" t="s">
        <v>260</v>
      </c>
      <c r="BM394" s="188" t="s">
        <v>639</v>
      </c>
    </row>
    <row r="395" spans="1:65" s="2" customFormat="1" ht="28.8">
      <c r="A395" s="35"/>
      <c r="B395" s="36"/>
      <c r="C395" s="37"/>
      <c r="D395" s="190" t="s">
        <v>165</v>
      </c>
      <c r="E395" s="37"/>
      <c r="F395" s="191" t="s">
        <v>640</v>
      </c>
      <c r="G395" s="37"/>
      <c r="H395" s="37"/>
      <c r="I395" s="192"/>
      <c r="J395" s="37"/>
      <c r="K395" s="37"/>
      <c r="L395" s="40"/>
      <c r="M395" s="193"/>
      <c r="N395" s="194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165</v>
      </c>
      <c r="AU395" s="18" t="s">
        <v>85</v>
      </c>
    </row>
    <row r="396" spans="1:65" s="13" customFormat="1" ht="10.199999999999999">
      <c r="B396" s="195"/>
      <c r="C396" s="196"/>
      <c r="D396" s="190" t="s">
        <v>167</v>
      </c>
      <c r="E396" s="197" t="s">
        <v>19</v>
      </c>
      <c r="F396" s="198" t="s">
        <v>641</v>
      </c>
      <c r="G396" s="196"/>
      <c r="H396" s="199">
        <v>78</v>
      </c>
      <c r="I396" s="200"/>
      <c r="J396" s="196"/>
      <c r="K396" s="196"/>
      <c r="L396" s="201"/>
      <c r="M396" s="202"/>
      <c r="N396" s="203"/>
      <c r="O396" s="203"/>
      <c r="P396" s="203"/>
      <c r="Q396" s="203"/>
      <c r="R396" s="203"/>
      <c r="S396" s="203"/>
      <c r="T396" s="204"/>
      <c r="AT396" s="205" t="s">
        <v>167</v>
      </c>
      <c r="AU396" s="205" t="s">
        <v>85</v>
      </c>
      <c r="AV396" s="13" t="s">
        <v>85</v>
      </c>
      <c r="AW396" s="13" t="s">
        <v>36</v>
      </c>
      <c r="AX396" s="13" t="s">
        <v>83</v>
      </c>
      <c r="AY396" s="205" t="s">
        <v>157</v>
      </c>
    </row>
    <row r="397" spans="1:65" s="2" customFormat="1" ht="13.8" customHeight="1">
      <c r="A397" s="35"/>
      <c r="B397" s="36"/>
      <c r="C397" s="176" t="s">
        <v>642</v>
      </c>
      <c r="D397" s="176" t="s">
        <v>159</v>
      </c>
      <c r="E397" s="177" t="s">
        <v>643</v>
      </c>
      <c r="F397" s="178" t="s">
        <v>644</v>
      </c>
      <c r="G397" s="179" t="s">
        <v>189</v>
      </c>
      <c r="H397" s="180">
        <v>7</v>
      </c>
      <c r="I397" s="181"/>
      <c r="J397" s="182">
        <f>ROUND(I397*H397,2)</f>
        <v>0</v>
      </c>
      <c r="K397" s="183"/>
      <c r="L397" s="40"/>
      <c r="M397" s="184" t="s">
        <v>19</v>
      </c>
      <c r="N397" s="185" t="s">
        <v>46</v>
      </c>
      <c r="O397" s="65"/>
      <c r="P397" s="186">
        <f>O397*H397</f>
        <v>0</v>
      </c>
      <c r="Q397" s="186">
        <v>0</v>
      </c>
      <c r="R397" s="186">
        <f>Q397*H397</f>
        <v>0</v>
      </c>
      <c r="S397" s="186">
        <v>2.4E-2</v>
      </c>
      <c r="T397" s="187">
        <f>S397*H397</f>
        <v>0.16800000000000001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88" t="s">
        <v>260</v>
      </c>
      <c r="AT397" s="188" t="s">
        <v>159</v>
      </c>
      <c r="AU397" s="188" t="s">
        <v>85</v>
      </c>
      <c r="AY397" s="18" t="s">
        <v>157</v>
      </c>
      <c r="BE397" s="189">
        <f>IF(N397="základní",J397,0)</f>
        <v>0</v>
      </c>
      <c r="BF397" s="189">
        <f>IF(N397="snížená",J397,0)</f>
        <v>0</v>
      </c>
      <c r="BG397" s="189">
        <f>IF(N397="zákl. přenesená",J397,0)</f>
        <v>0</v>
      </c>
      <c r="BH397" s="189">
        <f>IF(N397="sníž. přenesená",J397,0)</f>
        <v>0</v>
      </c>
      <c r="BI397" s="189">
        <f>IF(N397="nulová",J397,0)</f>
        <v>0</v>
      </c>
      <c r="BJ397" s="18" t="s">
        <v>83</v>
      </c>
      <c r="BK397" s="189">
        <f>ROUND(I397*H397,2)</f>
        <v>0</v>
      </c>
      <c r="BL397" s="18" t="s">
        <v>260</v>
      </c>
      <c r="BM397" s="188" t="s">
        <v>645</v>
      </c>
    </row>
    <row r="398" spans="1:65" s="2" customFormat="1" ht="28.8">
      <c r="A398" s="35"/>
      <c r="B398" s="36"/>
      <c r="C398" s="37"/>
      <c r="D398" s="190" t="s">
        <v>165</v>
      </c>
      <c r="E398" s="37"/>
      <c r="F398" s="191" t="s">
        <v>646</v>
      </c>
      <c r="G398" s="37"/>
      <c r="H398" s="37"/>
      <c r="I398" s="192"/>
      <c r="J398" s="37"/>
      <c r="K398" s="37"/>
      <c r="L398" s="40"/>
      <c r="M398" s="193"/>
      <c r="N398" s="194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165</v>
      </c>
      <c r="AU398" s="18" t="s">
        <v>85</v>
      </c>
    </row>
    <row r="399" spans="1:65" s="13" customFormat="1" ht="10.199999999999999">
      <c r="B399" s="195"/>
      <c r="C399" s="196"/>
      <c r="D399" s="190" t="s">
        <v>167</v>
      </c>
      <c r="E399" s="197" t="s">
        <v>19</v>
      </c>
      <c r="F399" s="198" t="s">
        <v>647</v>
      </c>
      <c r="G399" s="196"/>
      <c r="H399" s="199">
        <v>7</v>
      </c>
      <c r="I399" s="200"/>
      <c r="J399" s="196"/>
      <c r="K399" s="196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167</v>
      </c>
      <c r="AU399" s="205" t="s">
        <v>85</v>
      </c>
      <c r="AV399" s="13" t="s">
        <v>85</v>
      </c>
      <c r="AW399" s="13" t="s">
        <v>36</v>
      </c>
      <c r="AX399" s="13" t="s">
        <v>83</v>
      </c>
      <c r="AY399" s="205" t="s">
        <v>157</v>
      </c>
    </row>
    <row r="400" spans="1:65" s="2" customFormat="1" ht="22.2" customHeight="1">
      <c r="A400" s="35"/>
      <c r="B400" s="36"/>
      <c r="C400" s="176" t="s">
        <v>648</v>
      </c>
      <c r="D400" s="176" t="s">
        <v>159</v>
      </c>
      <c r="E400" s="177" t="s">
        <v>649</v>
      </c>
      <c r="F400" s="178" t="s">
        <v>650</v>
      </c>
      <c r="G400" s="179" t="s">
        <v>189</v>
      </c>
      <c r="H400" s="180">
        <v>85</v>
      </c>
      <c r="I400" s="181"/>
      <c r="J400" s="182">
        <f>ROUND(I400*H400,2)</f>
        <v>0</v>
      </c>
      <c r="K400" s="183"/>
      <c r="L400" s="40"/>
      <c r="M400" s="184" t="s">
        <v>19</v>
      </c>
      <c r="N400" s="185" t="s">
        <v>46</v>
      </c>
      <c r="O400" s="65"/>
      <c r="P400" s="186">
        <f>O400*H400</f>
        <v>0</v>
      </c>
      <c r="Q400" s="186">
        <v>0</v>
      </c>
      <c r="R400" s="186">
        <f>Q400*H400</f>
        <v>0</v>
      </c>
      <c r="S400" s="186">
        <v>0</v>
      </c>
      <c r="T400" s="187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8" t="s">
        <v>260</v>
      </c>
      <c r="AT400" s="188" t="s">
        <v>159</v>
      </c>
      <c r="AU400" s="188" t="s">
        <v>85</v>
      </c>
      <c r="AY400" s="18" t="s">
        <v>157</v>
      </c>
      <c r="BE400" s="189">
        <f>IF(N400="základní",J400,0)</f>
        <v>0</v>
      </c>
      <c r="BF400" s="189">
        <f>IF(N400="snížená",J400,0)</f>
        <v>0</v>
      </c>
      <c r="BG400" s="189">
        <f>IF(N400="zákl. přenesená",J400,0)</f>
        <v>0</v>
      </c>
      <c r="BH400" s="189">
        <f>IF(N400="sníž. přenesená",J400,0)</f>
        <v>0</v>
      </c>
      <c r="BI400" s="189">
        <f>IF(N400="nulová",J400,0)</f>
        <v>0</v>
      </c>
      <c r="BJ400" s="18" t="s">
        <v>83</v>
      </c>
      <c r="BK400" s="189">
        <f>ROUND(I400*H400,2)</f>
        <v>0</v>
      </c>
      <c r="BL400" s="18" t="s">
        <v>260</v>
      </c>
      <c r="BM400" s="188" t="s">
        <v>651</v>
      </c>
    </row>
    <row r="401" spans="1:65" s="2" customFormat="1" ht="19.2">
      <c r="A401" s="35"/>
      <c r="B401" s="36"/>
      <c r="C401" s="37"/>
      <c r="D401" s="190" t="s">
        <v>165</v>
      </c>
      <c r="E401" s="37"/>
      <c r="F401" s="191" t="s">
        <v>652</v>
      </c>
      <c r="G401" s="37"/>
      <c r="H401" s="37"/>
      <c r="I401" s="192"/>
      <c r="J401" s="37"/>
      <c r="K401" s="37"/>
      <c r="L401" s="40"/>
      <c r="M401" s="193"/>
      <c r="N401" s="194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165</v>
      </c>
      <c r="AU401" s="18" t="s">
        <v>85</v>
      </c>
    </row>
    <row r="402" spans="1:65" s="13" customFormat="1" ht="10.199999999999999">
      <c r="B402" s="195"/>
      <c r="C402" s="196"/>
      <c r="D402" s="190" t="s">
        <v>167</v>
      </c>
      <c r="E402" s="197" t="s">
        <v>19</v>
      </c>
      <c r="F402" s="198" t="s">
        <v>641</v>
      </c>
      <c r="G402" s="196"/>
      <c r="H402" s="199">
        <v>78</v>
      </c>
      <c r="I402" s="200"/>
      <c r="J402" s="196"/>
      <c r="K402" s="196"/>
      <c r="L402" s="201"/>
      <c r="M402" s="202"/>
      <c r="N402" s="203"/>
      <c r="O402" s="203"/>
      <c r="P402" s="203"/>
      <c r="Q402" s="203"/>
      <c r="R402" s="203"/>
      <c r="S402" s="203"/>
      <c r="T402" s="204"/>
      <c r="AT402" s="205" t="s">
        <v>167</v>
      </c>
      <c r="AU402" s="205" t="s">
        <v>85</v>
      </c>
      <c r="AV402" s="13" t="s">
        <v>85</v>
      </c>
      <c r="AW402" s="13" t="s">
        <v>36</v>
      </c>
      <c r="AX402" s="13" t="s">
        <v>75</v>
      </c>
      <c r="AY402" s="205" t="s">
        <v>157</v>
      </c>
    </row>
    <row r="403" spans="1:65" s="13" customFormat="1" ht="10.199999999999999">
      <c r="B403" s="195"/>
      <c r="C403" s="196"/>
      <c r="D403" s="190" t="s">
        <v>167</v>
      </c>
      <c r="E403" s="197" t="s">
        <v>19</v>
      </c>
      <c r="F403" s="198" t="s">
        <v>647</v>
      </c>
      <c r="G403" s="196"/>
      <c r="H403" s="199">
        <v>7</v>
      </c>
      <c r="I403" s="200"/>
      <c r="J403" s="196"/>
      <c r="K403" s="196"/>
      <c r="L403" s="201"/>
      <c r="M403" s="202"/>
      <c r="N403" s="203"/>
      <c r="O403" s="203"/>
      <c r="P403" s="203"/>
      <c r="Q403" s="203"/>
      <c r="R403" s="203"/>
      <c r="S403" s="203"/>
      <c r="T403" s="204"/>
      <c r="AT403" s="205" t="s">
        <v>167</v>
      </c>
      <c r="AU403" s="205" t="s">
        <v>85</v>
      </c>
      <c r="AV403" s="13" t="s">
        <v>85</v>
      </c>
      <c r="AW403" s="13" t="s">
        <v>36</v>
      </c>
      <c r="AX403" s="13" t="s">
        <v>75</v>
      </c>
      <c r="AY403" s="205" t="s">
        <v>157</v>
      </c>
    </row>
    <row r="404" spans="1:65" s="14" customFormat="1" ht="10.199999999999999">
      <c r="B404" s="206"/>
      <c r="C404" s="207"/>
      <c r="D404" s="190" t="s">
        <v>167</v>
      </c>
      <c r="E404" s="208" t="s">
        <v>19</v>
      </c>
      <c r="F404" s="209" t="s">
        <v>200</v>
      </c>
      <c r="G404" s="207"/>
      <c r="H404" s="210">
        <v>85</v>
      </c>
      <c r="I404" s="211"/>
      <c r="J404" s="207"/>
      <c r="K404" s="207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167</v>
      </c>
      <c r="AU404" s="216" t="s">
        <v>85</v>
      </c>
      <c r="AV404" s="14" t="s">
        <v>163</v>
      </c>
      <c r="AW404" s="14" t="s">
        <v>36</v>
      </c>
      <c r="AX404" s="14" t="s">
        <v>83</v>
      </c>
      <c r="AY404" s="216" t="s">
        <v>157</v>
      </c>
    </row>
    <row r="405" spans="1:65" s="2" customFormat="1" ht="22.2" customHeight="1">
      <c r="A405" s="35"/>
      <c r="B405" s="36"/>
      <c r="C405" s="176" t="s">
        <v>653</v>
      </c>
      <c r="D405" s="176" t="s">
        <v>159</v>
      </c>
      <c r="E405" s="177" t="s">
        <v>654</v>
      </c>
      <c r="F405" s="178" t="s">
        <v>655</v>
      </c>
      <c r="G405" s="179" t="s">
        <v>177</v>
      </c>
      <c r="H405" s="180">
        <v>27</v>
      </c>
      <c r="I405" s="181"/>
      <c r="J405" s="182">
        <f>ROUND(I405*H405,2)</f>
        <v>0</v>
      </c>
      <c r="K405" s="183"/>
      <c r="L405" s="40"/>
      <c r="M405" s="184" t="s">
        <v>19</v>
      </c>
      <c r="N405" s="185" t="s">
        <v>46</v>
      </c>
      <c r="O405" s="65"/>
      <c r="P405" s="186">
        <f>O405*H405</f>
        <v>0</v>
      </c>
      <c r="Q405" s="186">
        <v>0</v>
      </c>
      <c r="R405" s="186">
        <f>Q405*H405</f>
        <v>0</v>
      </c>
      <c r="S405" s="186">
        <v>0</v>
      </c>
      <c r="T405" s="18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88" t="s">
        <v>260</v>
      </c>
      <c r="AT405" s="188" t="s">
        <v>159</v>
      </c>
      <c r="AU405" s="188" t="s">
        <v>85</v>
      </c>
      <c r="AY405" s="18" t="s">
        <v>157</v>
      </c>
      <c r="BE405" s="189">
        <f>IF(N405="základní",J405,0)</f>
        <v>0</v>
      </c>
      <c r="BF405" s="189">
        <f>IF(N405="snížená",J405,0)</f>
        <v>0</v>
      </c>
      <c r="BG405" s="189">
        <f>IF(N405="zákl. přenesená",J405,0)</f>
        <v>0</v>
      </c>
      <c r="BH405" s="189">
        <f>IF(N405="sníž. přenesená",J405,0)</f>
        <v>0</v>
      </c>
      <c r="BI405" s="189">
        <f>IF(N405="nulová",J405,0)</f>
        <v>0</v>
      </c>
      <c r="BJ405" s="18" t="s">
        <v>83</v>
      </c>
      <c r="BK405" s="189">
        <f>ROUND(I405*H405,2)</f>
        <v>0</v>
      </c>
      <c r="BL405" s="18" t="s">
        <v>260</v>
      </c>
      <c r="BM405" s="188" t="s">
        <v>656</v>
      </c>
    </row>
    <row r="406" spans="1:65" s="2" customFormat="1" ht="19.2">
      <c r="A406" s="35"/>
      <c r="B406" s="36"/>
      <c r="C406" s="37"/>
      <c r="D406" s="190" t="s">
        <v>165</v>
      </c>
      <c r="E406" s="37"/>
      <c r="F406" s="191" t="s">
        <v>657</v>
      </c>
      <c r="G406" s="37"/>
      <c r="H406" s="37"/>
      <c r="I406" s="192"/>
      <c r="J406" s="37"/>
      <c r="K406" s="37"/>
      <c r="L406" s="40"/>
      <c r="M406" s="193"/>
      <c r="N406" s="194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165</v>
      </c>
      <c r="AU406" s="18" t="s">
        <v>85</v>
      </c>
    </row>
    <row r="407" spans="1:65" s="13" customFormat="1" ht="10.199999999999999">
      <c r="B407" s="195"/>
      <c r="C407" s="196"/>
      <c r="D407" s="190" t="s">
        <v>167</v>
      </c>
      <c r="E407" s="197" t="s">
        <v>19</v>
      </c>
      <c r="F407" s="198" t="s">
        <v>658</v>
      </c>
      <c r="G407" s="196"/>
      <c r="H407" s="199">
        <v>10.56</v>
      </c>
      <c r="I407" s="200"/>
      <c r="J407" s="196"/>
      <c r="K407" s="196"/>
      <c r="L407" s="201"/>
      <c r="M407" s="202"/>
      <c r="N407" s="203"/>
      <c r="O407" s="203"/>
      <c r="P407" s="203"/>
      <c r="Q407" s="203"/>
      <c r="R407" s="203"/>
      <c r="S407" s="203"/>
      <c r="T407" s="204"/>
      <c r="AT407" s="205" t="s">
        <v>167</v>
      </c>
      <c r="AU407" s="205" t="s">
        <v>85</v>
      </c>
      <c r="AV407" s="13" t="s">
        <v>85</v>
      </c>
      <c r="AW407" s="13" t="s">
        <v>36</v>
      </c>
      <c r="AX407" s="13" t="s">
        <v>75</v>
      </c>
      <c r="AY407" s="205" t="s">
        <v>157</v>
      </c>
    </row>
    <row r="408" spans="1:65" s="13" customFormat="1" ht="10.199999999999999">
      <c r="B408" s="195"/>
      <c r="C408" s="196"/>
      <c r="D408" s="190" t="s">
        <v>167</v>
      </c>
      <c r="E408" s="197" t="s">
        <v>19</v>
      </c>
      <c r="F408" s="198" t="s">
        <v>659</v>
      </c>
      <c r="G408" s="196"/>
      <c r="H408" s="199">
        <v>16.440000000000001</v>
      </c>
      <c r="I408" s="200"/>
      <c r="J408" s="196"/>
      <c r="K408" s="196"/>
      <c r="L408" s="201"/>
      <c r="M408" s="202"/>
      <c r="N408" s="203"/>
      <c r="O408" s="203"/>
      <c r="P408" s="203"/>
      <c r="Q408" s="203"/>
      <c r="R408" s="203"/>
      <c r="S408" s="203"/>
      <c r="T408" s="204"/>
      <c r="AT408" s="205" t="s">
        <v>167</v>
      </c>
      <c r="AU408" s="205" t="s">
        <v>85</v>
      </c>
      <c r="AV408" s="13" t="s">
        <v>85</v>
      </c>
      <c r="AW408" s="13" t="s">
        <v>36</v>
      </c>
      <c r="AX408" s="13" t="s">
        <v>75</v>
      </c>
      <c r="AY408" s="205" t="s">
        <v>157</v>
      </c>
    </row>
    <row r="409" spans="1:65" s="14" customFormat="1" ht="10.199999999999999">
      <c r="B409" s="206"/>
      <c r="C409" s="207"/>
      <c r="D409" s="190" t="s">
        <v>167</v>
      </c>
      <c r="E409" s="208" t="s">
        <v>19</v>
      </c>
      <c r="F409" s="209" t="s">
        <v>200</v>
      </c>
      <c r="G409" s="207"/>
      <c r="H409" s="210">
        <v>27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167</v>
      </c>
      <c r="AU409" s="216" t="s">
        <v>85</v>
      </c>
      <c r="AV409" s="14" t="s">
        <v>163</v>
      </c>
      <c r="AW409" s="14" t="s">
        <v>36</v>
      </c>
      <c r="AX409" s="14" t="s">
        <v>83</v>
      </c>
      <c r="AY409" s="216" t="s">
        <v>157</v>
      </c>
    </row>
    <row r="410" spans="1:65" s="2" customFormat="1" ht="22.2" customHeight="1">
      <c r="A410" s="35"/>
      <c r="B410" s="36"/>
      <c r="C410" s="238" t="s">
        <v>660</v>
      </c>
      <c r="D410" s="238" t="s">
        <v>415</v>
      </c>
      <c r="E410" s="239" t="s">
        <v>661</v>
      </c>
      <c r="F410" s="240" t="s">
        <v>662</v>
      </c>
      <c r="G410" s="241" t="s">
        <v>177</v>
      </c>
      <c r="H410" s="242">
        <v>27</v>
      </c>
      <c r="I410" s="243"/>
      <c r="J410" s="244">
        <f>ROUND(I410*H410,2)</f>
        <v>0</v>
      </c>
      <c r="K410" s="245"/>
      <c r="L410" s="246"/>
      <c r="M410" s="247" t="s">
        <v>19</v>
      </c>
      <c r="N410" s="248" t="s">
        <v>46</v>
      </c>
      <c r="O410" s="65"/>
      <c r="P410" s="186">
        <f>O410*H410</f>
        <v>0</v>
      </c>
      <c r="Q410" s="186">
        <v>0</v>
      </c>
      <c r="R410" s="186">
        <f>Q410*H410</f>
        <v>0</v>
      </c>
      <c r="S410" s="186">
        <v>0</v>
      </c>
      <c r="T410" s="18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8" t="s">
        <v>365</v>
      </c>
      <c r="AT410" s="188" t="s">
        <v>415</v>
      </c>
      <c r="AU410" s="188" t="s">
        <v>85</v>
      </c>
      <c r="AY410" s="18" t="s">
        <v>157</v>
      </c>
      <c r="BE410" s="189">
        <f>IF(N410="základní",J410,0)</f>
        <v>0</v>
      </c>
      <c r="BF410" s="189">
        <f>IF(N410="snížená",J410,0)</f>
        <v>0</v>
      </c>
      <c r="BG410" s="189">
        <f>IF(N410="zákl. přenesená",J410,0)</f>
        <v>0</v>
      </c>
      <c r="BH410" s="189">
        <f>IF(N410="sníž. přenesená",J410,0)</f>
        <v>0</v>
      </c>
      <c r="BI410" s="189">
        <f>IF(N410="nulová",J410,0)</f>
        <v>0</v>
      </c>
      <c r="BJ410" s="18" t="s">
        <v>83</v>
      </c>
      <c r="BK410" s="189">
        <f>ROUND(I410*H410,2)</f>
        <v>0</v>
      </c>
      <c r="BL410" s="18" t="s">
        <v>260</v>
      </c>
      <c r="BM410" s="188" t="s">
        <v>663</v>
      </c>
    </row>
    <row r="411" spans="1:65" s="2" customFormat="1" ht="10.199999999999999">
      <c r="A411" s="35"/>
      <c r="B411" s="36"/>
      <c r="C411" s="37"/>
      <c r="D411" s="190" t="s">
        <v>165</v>
      </c>
      <c r="E411" s="37"/>
      <c r="F411" s="191" t="s">
        <v>662</v>
      </c>
      <c r="G411" s="37"/>
      <c r="H411" s="37"/>
      <c r="I411" s="192"/>
      <c r="J411" s="37"/>
      <c r="K411" s="37"/>
      <c r="L411" s="40"/>
      <c r="M411" s="193"/>
      <c r="N411" s="194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165</v>
      </c>
      <c r="AU411" s="18" t="s">
        <v>85</v>
      </c>
    </row>
    <row r="412" spans="1:65" s="2" customFormat="1" ht="22.2" customHeight="1">
      <c r="A412" s="35"/>
      <c r="B412" s="36"/>
      <c r="C412" s="176" t="s">
        <v>664</v>
      </c>
      <c r="D412" s="176" t="s">
        <v>159</v>
      </c>
      <c r="E412" s="177" t="s">
        <v>665</v>
      </c>
      <c r="F412" s="178" t="s">
        <v>666</v>
      </c>
      <c r="G412" s="179" t="s">
        <v>171</v>
      </c>
      <c r="H412" s="180">
        <v>0.73399999999999999</v>
      </c>
      <c r="I412" s="181"/>
      <c r="J412" s="182">
        <f>ROUND(I412*H412,2)</f>
        <v>0</v>
      </c>
      <c r="K412" s="183"/>
      <c r="L412" s="40"/>
      <c r="M412" s="184" t="s">
        <v>19</v>
      </c>
      <c r="N412" s="185" t="s">
        <v>46</v>
      </c>
      <c r="O412" s="65"/>
      <c r="P412" s="186">
        <f>O412*H412</f>
        <v>0</v>
      </c>
      <c r="Q412" s="186">
        <v>0</v>
      </c>
      <c r="R412" s="186">
        <f>Q412*H412</f>
        <v>0</v>
      </c>
      <c r="S412" s="186">
        <v>0</v>
      </c>
      <c r="T412" s="187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8" t="s">
        <v>260</v>
      </c>
      <c r="AT412" s="188" t="s">
        <v>159</v>
      </c>
      <c r="AU412" s="188" t="s">
        <v>85</v>
      </c>
      <c r="AY412" s="18" t="s">
        <v>157</v>
      </c>
      <c r="BE412" s="189">
        <f>IF(N412="základní",J412,0)</f>
        <v>0</v>
      </c>
      <c r="BF412" s="189">
        <f>IF(N412="snížená",J412,0)</f>
        <v>0</v>
      </c>
      <c r="BG412" s="189">
        <f>IF(N412="zákl. přenesená",J412,0)</f>
        <v>0</v>
      </c>
      <c r="BH412" s="189">
        <f>IF(N412="sníž. přenesená",J412,0)</f>
        <v>0</v>
      </c>
      <c r="BI412" s="189">
        <f>IF(N412="nulová",J412,0)</f>
        <v>0</v>
      </c>
      <c r="BJ412" s="18" t="s">
        <v>83</v>
      </c>
      <c r="BK412" s="189">
        <f>ROUND(I412*H412,2)</f>
        <v>0</v>
      </c>
      <c r="BL412" s="18" t="s">
        <v>260</v>
      </c>
      <c r="BM412" s="188" t="s">
        <v>667</v>
      </c>
    </row>
    <row r="413" spans="1:65" s="2" customFormat="1" ht="28.8">
      <c r="A413" s="35"/>
      <c r="B413" s="36"/>
      <c r="C413" s="37"/>
      <c r="D413" s="190" t="s">
        <v>165</v>
      </c>
      <c r="E413" s="37"/>
      <c r="F413" s="191" t="s">
        <v>668</v>
      </c>
      <c r="G413" s="37"/>
      <c r="H413" s="37"/>
      <c r="I413" s="192"/>
      <c r="J413" s="37"/>
      <c r="K413" s="37"/>
      <c r="L413" s="40"/>
      <c r="M413" s="193"/>
      <c r="N413" s="194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165</v>
      </c>
      <c r="AU413" s="18" t="s">
        <v>85</v>
      </c>
    </row>
    <row r="414" spans="1:65" s="12" customFormat="1" ht="22.8" customHeight="1">
      <c r="B414" s="160"/>
      <c r="C414" s="161"/>
      <c r="D414" s="162" t="s">
        <v>74</v>
      </c>
      <c r="E414" s="174" t="s">
        <v>669</v>
      </c>
      <c r="F414" s="174" t="s">
        <v>670</v>
      </c>
      <c r="G414" s="161"/>
      <c r="H414" s="161"/>
      <c r="I414" s="164"/>
      <c r="J414" s="175">
        <f>BK414</f>
        <v>0</v>
      </c>
      <c r="K414" s="161"/>
      <c r="L414" s="166"/>
      <c r="M414" s="167"/>
      <c r="N414" s="168"/>
      <c r="O414" s="168"/>
      <c r="P414" s="169">
        <f>SUM(P415:P436)</f>
        <v>0</v>
      </c>
      <c r="Q414" s="168"/>
      <c r="R414" s="169">
        <f>SUM(R415:R436)</f>
        <v>1.6300904999999999</v>
      </c>
      <c r="S414" s="168"/>
      <c r="T414" s="170">
        <f>SUM(T415:T436)</f>
        <v>1.7300000000000003E-2</v>
      </c>
      <c r="AR414" s="171" t="s">
        <v>85</v>
      </c>
      <c r="AT414" s="172" t="s">
        <v>74</v>
      </c>
      <c r="AU414" s="172" t="s">
        <v>83</v>
      </c>
      <c r="AY414" s="171" t="s">
        <v>157</v>
      </c>
      <c r="BK414" s="173">
        <f>SUM(BK415:BK436)</f>
        <v>0</v>
      </c>
    </row>
    <row r="415" spans="1:65" s="2" customFormat="1" ht="13.8" customHeight="1">
      <c r="A415" s="35"/>
      <c r="B415" s="36"/>
      <c r="C415" s="176" t="s">
        <v>671</v>
      </c>
      <c r="D415" s="176" t="s">
        <v>159</v>
      </c>
      <c r="E415" s="177" t="s">
        <v>672</v>
      </c>
      <c r="F415" s="178" t="s">
        <v>673</v>
      </c>
      <c r="G415" s="179" t="s">
        <v>674</v>
      </c>
      <c r="H415" s="180">
        <v>2</v>
      </c>
      <c r="I415" s="181"/>
      <c r="J415" s="182">
        <f>ROUND(I415*H415,2)</f>
        <v>0</v>
      </c>
      <c r="K415" s="183"/>
      <c r="L415" s="40"/>
      <c r="M415" s="184" t="s">
        <v>19</v>
      </c>
      <c r="N415" s="185" t="s">
        <v>46</v>
      </c>
      <c r="O415" s="65"/>
      <c r="P415" s="186">
        <f>O415*H415</f>
        <v>0</v>
      </c>
      <c r="Q415" s="186">
        <v>0</v>
      </c>
      <c r="R415" s="186">
        <f>Q415*H415</f>
        <v>0</v>
      </c>
      <c r="S415" s="186">
        <v>5.0000000000000001E-3</v>
      </c>
      <c r="T415" s="187">
        <f>S415*H415</f>
        <v>0.01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8" t="s">
        <v>260</v>
      </c>
      <c r="AT415" s="188" t="s">
        <v>159</v>
      </c>
      <c r="AU415" s="188" t="s">
        <v>85</v>
      </c>
      <c r="AY415" s="18" t="s">
        <v>157</v>
      </c>
      <c r="BE415" s="189">
        <f>IF(N415="základní",J415,0)</f>
        <v>0</v>
      </c>
      <c r="BF415" s="189">
        <f>IF(N415="snížená",J415,0)</f>
        <v>0</v>
      </c>
      <c r="BG415" s="189">
        <f>IF(N415="zákl. přenesená",J415,0)</f>
        <v>0</v>
      </c>
      <c r="BH415" s="189">
        <f>IF(N415="sníž. přenesená",J415,0)</f>
        <v>0</v>
      </c>
      <c r="BI415" s="189">
        <f>IF(N415="nulová",J415,0)</f>
        <v>0</v>
      </c>
      <c r="BJ415" s="18" t="s">
        <v>83</v>
      </c>
      <c r="BK415" s="189">
        <f>ROUND(I415*H415,2)</f>
        <v>0</v>
      </c>
      <c r="BL415" s="18" t="s">
        <v>260</v>
      </c>
      <c r="BM415" s="188" t="s">
        <v>675</v>
      </c>
    </row>
    <row r="416" spans="1:65" s="2" customFormat="1" ht="10.199999999999999">
      <c r="A416" s="35"/>
      <c r="B416" s="36"/>
      <c r="C416" s="37"/>
      <c r="D416" s="190" t="s">
        <v>165</v>
      </c>
      <c r="E416" s="37"/>
      <c r="F416" s="191" t="s">
        <v>676</v>
      </c>
      <c r="G416" s="37"/>
      <c r="H416" s="37"/>
      <c r="I416" s="192"/>
      <c r="J416" s="37"/>
      <c r="K416" s="37"/>
      <c r="L416" s="40"/>
      <c r="M416" s="193"/>
      <c r="N416" s="194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165</v>
      </c>
      <c r="AU416" s="18" t="s">
        <v>85</v>
      </c>
    </row>
    <row r="417" spans="1:65" s="2" customFormat="1" ht="22.2" customHeight="1">
      <c r="A417" s="35"/>
      <c r="B417" s="36"/>
      <c r="C417" s="238" t="s">
        <v>677</v>
      </c>
      <c r="D417" s="238" t="s">
        <v>415</v>
      </c>
      <c r="E417" s="239" t="s">
        <v>631</v>
      </c>
      <c r="F417" s="240" t="s">
        <v>632</v>
      </c>
      <c r="G417" s="241" t="s">
        <v>189</v>
      </c>
      <c r="H417" s="242">
        <v>2</v>
      </c>
      <c r="I417" s="243"/>
      <c r="J417" s="244">
        <f>ROUND(I417*H417,2)</f>
        <v>0</v>
      </c>
      <c r="K417" s="245"/>
      <c r="L417" s="246"/>
      <c r="M417" s="247" t="s">
        <v>19</v>
      </c>
      <c r="N417" s="248" t="s">
        <v>46</v>
      </c>
      <c r="O417" s="65"/>
      <c r="P417" s="186">
        <f>O417*H417</f>
        <v>0</v>
      </c>
      <c r="Q417" s="186">
        <v>1.1999999999999999E-3</v>
      </c>
      <c r="R417" s="186">
        <f>Q417*H417</f>
        <v>2.3999999999999998E-3</v>
      </c>
      <c r="S417" s="186">
        <v>0</v>
      </c>
      <c r="T417" s="187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8" t="s">
        <v>365</v>
      </c>
      <c r="AT417" s="188" t="s">
        <v>415</v>
      </c>
      <c r="AU417" s="188" t="s">
        <v>85</v>
      </c>
      <c r="AY417" s="18" t="s">
        <v>157</v>
      </c>
      <c r="BE417" s="189">
        <f>IF(N417="základní",J417,0)</f>
        <v>0</v>
      </c>
      <c r="BF417" s="189">
        <f>IF(N417="snížená",J417,0)</f>
        <v>0</v>
      </c>
      <c r="BG417" s="189">
        <f>IF(N417="zákl. přenesená",J417,0)</f>
        <v>0</v>
      </c>
      <c r="BH417" s="189">
        <f>IF(N417="sníž. přenesená",J417,0)</f>
        <v>0</v>
      </c>
      <c r="BI417" s="189">
        <f>IF(N417="nulová",J417,0)</f>
        <v>0</v>
      </c>
      <c r="BJ417" s="18" t="s">
        <v>83</v>
      </c>
      <c r="BK417" s="189">
        <f>ROUND(I417*H417,2)</f>
        <v>0</v>
      </c>
      <c r="BL417" s="18" t="s">
        <v>260</v>
      </c>
      <c r="BM417" s="188" t="s">
        <v>678</v>
      </c>
    </row>
    <row r="418" spans="1:65" s="2" customFormat="1" ht="19.2">
      <c r="A418" s="35"/>
      <c r="B418" s="36"/>
      <c r="C418" s="37"/>
      <c r="D418" s="190" t="s">
        <v>165</v>
      </c>
      <c r="E418" s="37"/>
      <c r="F418" s="191" t="s">
        <v>632</v>
      </c>
      <c r="G418" s="37"/>
      <c r="H418" s="37"/>
      <c r="I418" s="192"/>
      <c r="J418" s="37"/>
      <c r="K418" s="37"/>
      <c r="L418" s="40"/>
      <c r="M418" s="193"/>
      <c r="N418" s="194"/>
      <c r="O418" s="65"/>
      <c r="P418" s="65"/>
      <c r="Q418" s="65"/>
      <c r="R418" s="65"/>
      <c r="S418" s="65"/>
      <c r="T418" s="66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165</v>
      </c>
      <c r="AU418" s="18" t="s">
        <v>85</v>
      </c>
    </row>
    <row r="419" spans="1:65" s="13" customFormat="1" ht="10.199999999999999">
      <c r="B419" s="195"/>
      <c r="C419" s="196"/>
      <c r="D419" s="190" t="s">
        <v>167</v>
      </c>
      <c r="E419" s="197" t="s">
        <v>19</v>
      </c>
      <c r="F419" s="198" t="s">
        <v>85</v>
      </c>
      <c r="G419" s="196"/>
      <c r="H419" s="199">
        <v>2</v>
      </c>
      <c r="I419" s="200"/>
      <c r="J419" s="196"/>
      <c r="K419" s="196"/>
      <c r="L419" s="201"/>
      <c r="M419" s="202"/>
      <c r="N419" s="203"/>
      <c r="O419" s="203"/>
      <c r="P419" s="203"/>
      <c r="Q419" s="203"/>
      <c r="R419" s="203"/>
      <c r="S419" s="203"/>
      <c r="T419" s="204"/>
      <c r="AT419" s="205" t="s">
        <v>167</v>
      </c>
      <c r="AU419" s="205" t="s">
        <v>85</v>
      </c>
      <c r="AV419" s="13" t="s">
        <v>85</v>
      </c>
      <c r="AW419" s="13" t="s">
        <v>36</v>
      </c>
      <c r="AX419" s="13" t="s">
        <v>83</v>
      </c>
      <c r="AY419" s="205" t="s">
        <v>157</v>
      </c>
    </row>
    <row r="420" spans="1:65" s="2" customFormat="1" ht="22.2" customHeight="1">
      <c r="A420" s="35"/>
      <c r="B420" s="36"/>
      <c r="C420" s="176" t="s">
        <v>679</v>
      </c>
      <c r="D420" s="176" t="s">
        <v>159</v>
      </c>
      <c r="E420" s="177" t="s">
        <v>680</v>
      </c>
      <c r="F420" s="178" t="s">
        <v>681</v>
      </c>
      <c r="G420" s="179" t="s">
        <v>189</v>
      </c>
      <c r="H420" s="180">
        <v>2</v>
      </c>
      <c r="I420" s="181"/>
      <c r="J420" s="182">
        <f>ROUND(I420*H420,2)</f>
        <v>0</v>
      </c>
      <c r="K420" s="183"/>
      <c r="L420" s="40"/>
      <c r="M420" s="184" t="s">
        <v>19</v>
      </c>
      <c r="N420" s="185" t="s">
        <v>46</v>
      </c>
      <c r="O420" s="65"/>
      <c r="P420" s="186">
        <f>O420*H420</f>
        <v>0</v>
      </c>
      <c r="Q420" s="186">
        <v>0</v>
      </c>
      <c r="R420" s="186">
        <f>Q420*H420</f>
        <v>0</v>
      </c>
      <c r="S420" s="186">
        <v>3.5000000000000001E-3</v>
      </c>
      <c r="T420" s="187">
        <f>S420*H420</f>
        <v>7.0000000000000001E-3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8" t="s">
        <v>260</v>
      </c>
      <c r="AT420" s="188" t="s">
        <v>159</v>
      </c>
      <c r="AU420" s="188" t="s">
        <v>85</v>
      </c>
      <c r="AY420" s="18" t="s">
        <v>157</v>
      </c>
      <c r="BE420" s="189">
        <f>IF(N420="základní",J420,0)</f>
        <v>0</v>
      </c>
      <c r="BF420" s="189">
        <f>IF(N420="snížená",J420,0)</f>
        <v>0</v>
      </c>
      <c r="BG420" s="189">
        <f>IF(N420="zákl. přenesená",J420,0)</f>
        <v>0</v>
      </c>
      <c r="BH420" s="189">
        <f>IF(N420="sníž. přenesená",J420,0)</f>
        <v>0</v>
      </c>
      <c r="BI420" s="189">
        <f>IF(N420="nulová",J420,0)</f>
        <v>0</v>
      </c>
      <c r="BJ420" s="18" t="s">
        <v>83</v>
      </c>
      <c r="BK420" s="189">
        <f>ROUND(I420*H420,2)</f>
        <v>0</v>
      </c>
      <c r="BL420" s="18" t="s">
        <v>260</v>
      </c>
      <c r="BM420" s="188" t="s">
        <v>682</v>
      </c>
    </row>
    <row r="421" spans="1:65" s="2" customFormat="1" ht="10.199999999999999">
      <c r="A421" s="35"/>
      <c r="B421" s="36"/>
      <c r="C421" s="37"/>
      <c r="D421" s="190" t="s">
        <v>165</v>
      </c>
      <c r="E421" s="37"/>
      <c r="F421" s="191" t="s">
        <v>683</v>
      </c>
      <c r="G421" s="37"/>
      <c r="H421" s="37"/>
      <c r="I421" s="192"/>
      <c r="J421" s="37"/>
      <c r="K421" s="37"/>
      <c r="L421" s="40"/>
      <c r="M421" s="193"/>
      <c r="N421" s="194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165</v>
      </c>
      <c r="AU421" s="18" t="s">
        <v>85</v>
      </c>
    </row>
    <row r="422" spans="1:65" s="2" customFormat="1" ht="13.8" customHeight="1">
      <c r="A422" s="35"/>
      <c r="B422" s="36"/>
      <c r="C422" s="238" t="s">
        <v>684</v>
      </c>
      <c r="D422" s="238" t="s">
        <v>415</v>
      </c>
      <c r="E422" s="239" t="s">
        <v>685</v>
      </c>
      <c r="F422" s="240" t="s">
        <v>686</v>
      </c>
      <c r="G422" s="241" t="s">
        <v>189</v>
      </c>
      <c r="H422" s="242">
        <v>9</v>
      </c>
      <c r="I422" s="243"/>
      <c r="J422" s="244">
        <f>ROUND(I422*H422,2)</f>
        <v>0</v>
      </c>
      <c r="K422" s="245"/>
      <c r="L422" s="246"/>
      <c r="M422" s="247" t="s">
        <v>19</v>
      </c>
      <c r="N422" s="248" t="s">
        <v>46</v>
      </c>
      <c r="O422" s="65"/>
      <c r="P422" s="186">
        <f>O422*H422</f>
        <v>0</v>
      </c>
      <c r="Q422" s="186">
        <v>2.3999999999999998E-3</v>
      </c>
      <c r="R422" s="186">
        <f>Q422*H422</f>
        <v>2.1599999999999998E-2</v>
      </c>
      <c r="S422" s="186">
        <v>0</v>
      </c>
      <c r="T422" s="187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8" t="s">
        <v>365</v>
      </c>
      <c r="AT422" s="188" t="s">
        <v>415</v>
      </c>
      <c r="AU422" s="188" t="s">
        <v>85</v>
      </c>
      <c r="AY422" s="18" t="s">
        <v>157</v>
      </c>
      <c r="BE422" s="189">
        <f>IF(N422="základní",J422,0)</f>
        <v>0</v>
      </c>
      <c r="BF422" s="189">
        <f>IF(N422="snížená",J422,0)</f>
        <v>0</v>
      </c>
      <c r="BG422" s="189">
        <f>IF(N422="zákl. přenesená",J422,0)</f>
        <v>0</v>
      </c>
      <c r="BH422" s="189">
        <f>IF(N422="sníž. přenesená",J422,0)</f>
        <v>0</v>
      </c>
      <c r="BI422" s="189">
        <f>IF(N422="nulová",J422,0)</f>
        <v>0</v>
      </c>
      <c r="BJ422" s="18" t="s">
        <v>83</v>
      </c>
      <c r="BK422" s="189">
        <f>ROUND(I422*H422,2)</f>
        <v>0</v>
      </c>
      <c r="BL422" s="18" t="s">
        <v>260</v>
      </c>
      <c r="BM422" s="188" t="s">
        <v>687</v>
      </c>
    </row>
    <row r="423" spans="1:65" s="2" customFormat="1" ht="10.199999999999999">
      <c r="A423" s="35"/>
      <c r="B423" s="36"/>
      <c r="C423" s="37"/>
      <c r="D423" s="190" t="s">
        <v>165</v>
      </c>
      <c r="E423" s="37"/>
      <c r="F423" s="191" t="s">
        <v>686</v>
      </c>
      <c r="G423" s="37"/>
      <c r="H423" s="37"/>
      <c r="I423" s="192"/>
      <c r="J423" s="37"/>
      <c r="K423" s="37"/>
      <c r="L423" s="40"/>
      <c r="M423" s="193"/>
      <c r="N423" s="194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165</v>
      </c>
      <c r="AU423" s="18" t="s">
        <v>85</v>
      </c>
    </row>
    <row r="424" spans="1:65" s="2" customFormat="1" ht="13.8" customHeight="1">
      <c r="A424" s="35"/>
      <c r="B424" s="36"/>
      <c r="C424" s="176" t="s">
        <v>688</v>
      </c>
      <c r="D424" s="176" t="s">
        <v>159</v>
      </c>
      <c r="E424" s="177" t="s">
        <v>689</v>
      </c>
      <c r="F424" s="178" t="s">
        <v>690</v>
      </c>
      <c r="G424" s="179" t="s">
        <v>189</v>
      </c>
      <c r="H424" s="180">
        <v>2</v>
      </c>
      <c r="I424" s="181"/>
      <c r="J424" s="182">
        <f>ROUND(I424*H424,2)</f>
        <v>0</v>
      </c>
      <c r="K424" s="183"/>
      <c r="L424" s="40"/>
      <c r="M424" s="184" t="s">
        <v>19</v>
      </c>
      <c r="N424" s="185" t="s">
        <v>46</v>
      </c>
      <c r="O424" s="65"/>
      <c r="P424" s="186">
        <f>O424*H424</f>
        <v>0</v>
      </c>
      <c r="Q424" s="186">
        <v>0</v>
      </c>
      <c r="R424" s="186">
        <f>Q424*H424</f>
        <v>0</v>
      </c>
      <c r="S424" s="186">
        <v>1.4999999999999999E-4</v>
      </c>
      <c r="T424" s="187">
        <f>S424*H424</f>
        <v>2.9999999999999997E-4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8" t="s">
        <v>260</v>
      </c>
      <c r="AT424" s="188" t="s">
        <v>159</v>
      </c>
      <c r="AU424" s="188" t="s">
        <v>85</v>
      </c>
      <c r="AY424" s="18" t="s">
        <v>157</v>
      </c>
      <c r="BE424" s="189">
        <f>IF(N424="základní",J424,0)</f>
        <v>0</v>
      </c>
      <c r="BF424" s="189">
        <f>IF(N424="snížená",J424,0)</f>
        <v>0</v>
      </c>
      <c r="BG424" s="189">
        <f>IF(N424="zákl. přenesená",J424,0)</f>
        <v>0</v>
      </c>
      <c r="BH424" s="189">
        <f>IF(N424="sníž. přenesená",J424,0)</f>
        <v>0</v>
      </c>
      <c r="BI424" s="189">
        <f>IF(N424="nulová",J424,0)</f>
        <v>0</v>
      </c>
      <c r="BJ424" s="18" t="s">
        <v>83</v>
      </c>
      <c r="BK424" s="189">
        <f>ROUND(I424*H424,2)</f>
        <v>0</v>
      </c>
      <c r="BL424" s="18" t="s">
        <v>260</v>
      </c>
      <c r="BM424" s="188" t="s">
        <v>691</v>
      </c>
    </row>
    <row r="425" spans="1:65" s="2" customFormat="1" ht="10.199999999999999">
      <c r="A425" s="35"/>
      <c r="B425" s="36"/>
      <c r="C425" s="37"/>
      <c r="D425" s="190" t="s">
        <v>165</v>
      </c>
      <c r="E425" s="37"/>
      <c r="F425" s="191" t="s">
        <v>692</v>
      </c>
      <c r="G425" s="37"/>
      <c r="H425" s="37"/>
      <c r="I425" s="192"/>
      <c r="J425" s="37"/>
      <c r="K425" s="37"/>
      <c r="L425" s="40"/>
      <c r="M425" s="193"/>
      <c r="N425" s="194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165</v>
      </c>
      <c r="AU425" s="18" t="s">
        <v>85</v>
      </c>
    </row>
    <row r="426" spans="1:65" s="2" customFormat="1" ht="13.8" customHeight="1">
      <c r="A426" s="35"/>
      <c r="B426" s="36"/>
      <c r="C426" s="238" t="s">
        <v>693</v>
      </c>
      <c r="D426" s="238" t="s">
        <v>415</v>
      </c>
      <c r="E426" s="239" t="s">
        <v>694</v>
      </c>
      <c r="F426" s="240" t="s">
        <v>695</v>
      </c>
      <c r="G426" s="241" t="s">
        <v>189</v>
      </c>
      <c r="H426" s="242">
        <v>2</v>
      </c>
      <c r="I426" s="243"/>
      <c r="J426" s="244">
        <f>ROUND(I426*H426,2)</f>
        <v>0</v>
      </c>
      <c r="K426" s="245"/>
      <c r="L426" s="246"/>
      <c r="M426" s="247" t="s">
        <v>19</v>
      </c>
      <c r="N426" s="248" t="s">
        <v>46</v>
      </c>
      <c r="O426" s="65"/>
      <c r="P426" s="186">
        <f>O426*H426</f>
        <v>0</v>
      </c>
      <c r="Q426" s="186">
        <v>2.1000000000000001E-4</v>
      </c>
      <c r="R426" s="186">
        <f>Q426*H426</f>
        <v>4.2000000000000002E-4</v>
      </c>
      <c r="S426" s="186">
        <v>0</v>
      </c>
      <c r="T426" s="18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88" t="s">
        <v>365</v>
      </c>
      <c r="AT426" s="188" t="s">
        <v>415</v>
      </c>
      <c r="AU426" s="188" t="s">
        <v>85</v>
      </c>
      <c r="AY426" s="18" t="s">
        <v>157</v>
      </c>
      <c r="BE426" s="189">
        <f>IF(N426="základní",J426,0)</f>
        <v>0</v>
      </c>
      <c r="BF426" s="189">
        <f>IF(N426="snížená",J426,0)</f>
        <v>0</v>
      </c>
      <c r="BG426" s="189">
        <f>IF(N426="zákl. přenesená",J426,0)</f>
        <v>0</v>
      </c>
      <c r="BH426" s="189">
        <f>IF(N426="sníž. přenesená",J426,0)</f>
        <v>0</v>
      </c>
      <c r="BI426" s="189">
        <f>IF(N426="nulová",J426,0)</f>
        <v>0</v>
      </c>
      <c r="BJ426" s="18" t="s">
        <v>83</v>
      </c>
      <c r="BK426" s="189">
        <f>ROUND(I426*H426,2)</f>
        <v>0</v>
      </c>
      <c r="BL426" s="18" t="s">
        <v>260</v>
      </c>
      <c r="BM426" s="188" t="s">
        <v>696</v>
      </c>
    </row>
    <row r="427" spans="1:65" s="2" customFormat="1" ht="10.199999999999999">
      <c r="A427" s="35"/>
      <c r="B427" s="36"/>
      <c r="C427" s="37"/>
      <c r="D427" s="190" t="s">
        <v>165</v>
      </c>
      <c r="E427" s="37"/>
      <c r="F427" s="191" t="s">
        <v>695</v>
      </c>
      <c r="G427" s="37"/>
      <c r="H427" s="37"/>
      <c r="I427" s="192"/>
      <c r="J427" s="37"/>
      <c r="K427" s="37"/>
      <c r="L427" s="40"/>
      <c r="M427" s="193"/>
      <c r="N427" s="194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165</v>
      </c>
      <c r="AU427" s="18" t="s">
        <v>85</v>
      </c>
    </row>
    <row r="428" spans="1:65" s="2" customFormat="1" ht="13.8" customHeight="1">
      <c r="A428" s="35"/>
      <c r="B428" s="36"/>
      <c r="C428" s="176" t="s">
        <v>697</v>
      </c>
      <c r="D428" s="176" t="s">
        <v>159</v>
      </c>
      <c r="E428" s="177" t="s">
        <v>698</v>
      </c>
      <c r="F428" s="178" t="s">
        <v>699</v>
      </c>
      <c r="G428" s="179" t="s">
        <v>189</v>
      </c>
      <c r="H428" s="180">
        <v>4</v>
      </c>
      <c r="I428" s="181"/>
      <c r="J428" s="182">
        <f>ROUND(I428*H428,2)</f>
        <v>0</v>
      </c>
      <c r="K428" s="183"/>
      <c r="L428" s="40"/>
      <c r="M428" s="184" t="s">
        <v>19</v>
      </c>
      <c r="N428" s="185" t="s">
        <v>46</v>
      </c>
      <c r="O428" s="65"/>
      <c r="P428" s="186">
        <f>O428*H428</f>
        <v>0</v>
      </c>
      <c r="Q428" s="186">
        <v>0</v>
      </c>
      <c r="R428" s="186">
        <f>Q428*H428</f>
        <v>0</v>
      </c>
      <c r="S428" s="186">
        <v>0</v>
      </c>
      <c r="T428" s="187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8" t="s">
        <v>260</v>
      </c>
      <c r="AT428" s="188" t="s">
        <v>159</v>
      </c>
      <c r="AU428" s="188" t="s">
        <v>85</v>
      </c>
      <c r="AY428" s="18" t="s">
        <v>157</v>
      </c>
      <c r="BE428" s="189">
        <f>IF(N428="základní",J428,0)</f>
        <v>0</v>
      </c>
      <c r="BF428" s="189">
        <f>IF(N428="snížená",J428,0)</f>
        <v>0</v>
      </c>
      <c r="BG428" s="189">
        <f>IF(N428="zákl. přenesená",J428,0)</f>
        <v>0</v>
      </c>
      <c r="BH428" s="189">
        <f>IF(N428="sníž. přenesená",J428,0)</f>
        <v>0</v>
      </c>
      <c r="BI428" s="189">
        <f>IF(N428="nulová",J428,0)</f>
        <v>0</v>
      </c>
      <c r="BJ428" s="18" t="s">
        <v>83</v>
      </c>
      <c r="BK428" s="189">
        <f>ROUND(I428*H428,2)</f>
        <v>0</v>
      </c>
      <c r="BL428" s="18" t="s">
        <v>260</v>
      </c>
      <c r="BM428" s="188" t="s">
        <v>700</v>
      </c>
    </row>
    <row r="429" spans="1:65" s="2" customFormat="1" ht="28.8">
      <c r="A429" s="35"/>
      <c r="B429" s="36"/>
      <c r="C429" s="37"/>
      <c r="D429" s="190" t="s">
        <v>165</v>
      </c>
      <c r="E429" s="37"/>
      <c r="F429" s="191" t="s">
        <v>701</v>
      </c>
      <c r="G429" s="37"/>
      <c r="H429" s="37"/>
      <c r="I429" s="192"/>
      <c r="J429" s="37"/>
      <c r="K429" s="37"/>
      <c r="L429" s="40"/>
      <c r="M429" s="193"/>
      <c r="N429" s="194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165</v>
      </c>
      <c r="AU429" s="18" t="s">
        <v>85</v>
      </c>
    </row>
    <row r="430" spans="1:65" s="2" customFormat="1" ht="22.2" customHeight="1">
      <c r="A430" s="35"/>
      <c r="B430" s="36"/>
      <c r="C430" s="176" t="s">
        <v>702</v>
      </c>
      <c r="D430" s="176" t="s">
        <v>159</v>
      </c>
      <c r="E430" s="177" t="s">
        <v>703</v>
      </c>
      <c r="F430" s="178" t="s">
        <v>704</v>
      </c>
      <c r="G430" s="179" t="s">
        <v>428</v>
      </c>
      <c r="H430" s="180">
        <v>1529.21</v>
      </c>
      <c r="I430" s="181"/>
      <c r="J430" s="182">
        <f>ROUND(I430*H430,2)</f>
        <v>0</v>
      </c>
      <c r="K430" s="183"/>
      <c r="L430" s="40"/>
      <c r="M430" s="184" t="s">
        <v>19</v>
      </c>
      <c r="N430" s="185" t="s">
        <v>46</v>
      </c>
      <c r="O430" s="65"/>
      <c r="P430" s="186">
        <f>O430*H430</f>
        <v>0</v>
      </c>
      <c r="Q430" s="186">
        <v>5.0000000000000002E-5</v>
      </c>
      <c r="R430" s="186">
        <f>Q430*H430</f>
        <v>7.6460500000000001E-2</v>
      </c>
      <c r="S430" s="186">
        <v>0</v>
      </c>
      <c r="T430" s="187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8" t="s">
        <v>260</v>
      </c>
      <c r="AT430" s="188" t="s">
        <v>159</v>
      </c>
      <c r="AU430" s="188" t="s">
        <v>85</v>
      </c>
      <c r="AY430" s="18" t="s">
        <v>157</v>
      </c>
      <c r="BE430" s="189">
        <f>IF(N430="základní",J430,0)</f>
        <v>0</v>
      </c>
      <c r="BF430" s="189">
        <f>IF(N430="snížená",J430,0)</f>
        <v>0</v>
      </c>
      <c r="BG430" s="189">
        <f>IF(N430="zákl. přenesená",J430,0)</f>
        <v>0</v>
      </c>
      <c r="BH430" s="189">
        <f>IF(N430="sníž. přenesená",J430,0)</f>
        <v>0</v>
      </c>
      <c r="BI430" s="189">
        <f>IF(N430="nulová",J430,0)</f>
        <v>0</v>
      </c>
      <c r="BJ430" s="18" t="s">
        <v>83</v>
      </c>
      <c r="BK430" s="189">
        <f>ROUND(I430*H430,2)</f>
        <v>0</v>
      </c>
      <c r="BL430" s="18" t="s">
        <v>260</v>
      </c>
      <c r="BM430" s="188" t="s">
        <v>705</v>
      </c>
    </row>
    <row r="431" spans="1:65" s="2" customFormat="1" ht="19.2">
      <c r="A431" s="35"/>
      <c r="B431" s="36"/>
      <c r="C431" s="37"/>
      <c r="D431" s="190" t="s">
        <v>165</v>
      </c>
      <c r="E431" s="37"/>
      <c r="F431" s="191" t="s">
        <v>706</v>
      </c>
      <c r="G431" s="37"/>
      <c r="H431" s="37"/>
      <c r="I431" s="192"/>
      <c r="J431" s="37"/>
      <c r="K431" s="37"/>
      <c r="L431" s="40"/>
      <c r="M431" s="193"/>
      <c r="N431" s="194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165</v>
      </c>
      <c r="AU431" s="18" t="s">
        <v>85</v>
      </c>
    </row>
    <row r="432" spans="1:65" s="13" customFormat="1" ht="10.199999999999999">
      <c r="B432" s="195"/>
      <c r="C432" s="196"/>
      <c r="D432" s="190" t="s">
        <v>167</v>
      </c>
      <c r="E432" s="197" t="s">
        <v>19</v>
      </c>
      <c r="F432" s="198" t="s">
        <v>707</v>
      </c>
      <c r="G432" s="196"/>
      <c r="H432" s="199">
        <v>1529.21</v>
      </c>
      <c r="I432" s="200"/>
      <c r="J432" s="196"/>
      <c r="K432" s="196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167</v>
      </c>
      <c r="AU432" s="205" t="s">
        <v>85</v>
      </c>
      <c r="AV432" s="13" t="s">
        <v>85</v>
      </c>
      <c r="AW432" s="13" t="s">
        <v>36</v>
      </c>
      <c r="AX432" s="13" t="s">
        <v>83</v>
      </c>
      <c r="AY432" s="205" t="s">
        <v>157</v>
      </c>
    </row>
    <row r="433" spans="1:65" s="2" customFormat="1" ht="13.8" customHeight="1">
      <c r="A433" s="35"/>
      <c r="B433" s="36"/>
      <c r="C433" s="238" t="s">
        <v>708</v>
      </c>
      <c r="D433" s="238" t="s">
        <v>415</v>
      </c>
      <c r="E433" s="239" t="s">
        <v>709</v>
      </c>
      <c r="F433" s="240" t="s">
        <v>19</v>
      </c>
      <c r="G433" s="241" t="s">
        <v>428</v>
      </c>
      <c r="H433" s="242">
        <v>1529.21</v>
      </c>
      <c r="I433" s="243"/>
      <c r="J433" s="244">
        <f>ROUND(I433*H433,2)</f>
        <v>0</v>
      </c>
      <c r="K433" s="245"/>
      <c r="L433" s="246"/>
      <c r="M433" s="247" t="s">
        <v>19</v>
      </c>
      <c r="N433" s="248" t="s">
        <v>46</v>
      </c>
      <c r="O433" s="65"/>
      <c r="P433" s="186">
        <f>O433*H433</f>
        <v>0</v>
      </c>
      <c r="Q433" s="186">
        <v>1E-3</v>
      </c>
      <c r="R433" s="186">
        <f>Q433*H433</f>
        <v>1.52921</v>
      </c>
      <c r="S433" s="186">
        <v>0</v>
      </c>
      <c r="T433" s="187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88" t="s">
        <v>365</v>
      </c>
      <c r="AT433" s="188" t="s">
        <v>415</v>
      </c>
      <c r="AU433" s="188" t="s">
        <v>85</v>
      </c>
      <c r="AY433" s="18" t="s">
        <v>157</v>
      </c>
      <c r="BE433" s="189">
        <f>IF(N433="základní",J433,0)</f>
        <v>0</v>
      </c>
      <c r="BF433" s="189">
        <f>IF(N433="snížená",J433,0)</f>
        <v>0</v>
      </c>
      <c r="BG433" s="189">
        <f>IF(N433="zákl. přenesená",J433,0)</f>
        <v>0</v>
      </c>
      <c r="BH433" s="189">
        <f>IF(N433="sníž. přenesená",J433,0)</f>
        <v>0</v>
      </c>
      <c r="BI433" s="189">
        <f>IF(N433="nulová",J433,0)</f>
        <v>0</v>
      </c>
      <c r="BJ433" s="18" t="s">
        <v>83</v>
      </c>
      <c r="BK433" s="189">
        <f>ROUND(I433*H433,2)</f>
        <v>0</v>
      </c>
      <c r="BL433" s="18" t="s">
        <v>260</v>
      </c>
      <c r="BM433" s="188" t="s">
        <v>710</v>
      </c>
    </row>
    <row r="434" spans="1:65" s="2" customFormat="1" ht="10.199999999999999">
      <c r="A434" s="35"/>
      <c r="B434" s="36"/>
      <c r="C434" s="37"/>
      <c r="D434" s="190" t="s">
        <v>165</v>
      </c>
      <c r="E434" s="37"/>
      <c r="F434" s="191" t="s">
        <v>711</v>
      </c>
      <c r="G434" s="37"/>
      <c r="H434" s="37"/>
      <c r="I434" s="192"/>
      <c r="J434" s="37"/>
      <c r="K434" s="37"/>
      <c r="L434" s="40"/>
      <c r="M434" s="193"/>
      <c r="N434" s="194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165</v>
      </c>
      <c r="AU434" s="18" t="s">
        <v>85</v>
      </c>
    </row>
    <row r="435" spans="1:65" s="2" customFormat="1" ht="22.2" customHeight="1">
      <c r="A435" s="35"/>
      <c r="B435" s="36"/>
      <c r="C435" s="176" t="s">
        <v>712</v>
      </c>
      <c r="D435" s="176" t="s">
        <v>159</v>
      </c>
      <c r="E435" s="177" t="s">
        <v>713</v>
      </c>
      <c r="F435" s="178" t="s">
        <v>714</v>
      </c>
      <c r="G435" s="179" t="s">
        <v>171</v>
      </c>
      <c r="H435" s="180">
        <v>1.63</v>
      </c>
      <c r="I435" s="181"/>
      <c r="J435" s="182">
        <f>ROUND(I435*H435,2)</f>
        <v>0</v>
      </c>
      <c r="K435" s="183"/>
      <c r="L435" s="40"/>
      <c r="M435" s="184" t="s">
        <v>19</v>
      </c>
      <c r="N435" s="185" t="s">
        <v>46</v>
      </c>
      <c r="O435" s="65"/>
      <c r="P435" s="186">
        <f>O435*H435</f>
        <v>0</v>
      </c>
      <c r="Q435" s="186">
        <v>0</v>
      </c>
      <c r="R435" s="186">
        <f>Q435*H435</f>
        <v>0</v>
      </c>
      <c r="S435" s="186">
        <v>0</v>
      </c>
      <c r="T435" s="18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8" t="s">
        <v>260</v>
      </c>
      <c r="AT435" s="188" t="s">
        <v>159</v>
      </c>
      <c r="AU435" s="188" t="s">
        <v>85</v>
      </c>
      <c r="AY435" s="18" t="s">
        <v>157</v>
      </c>
      <c r="BE435" s="189">
        <f>IF(N435="základní",J435,0)</f>
        <v>0</v>
      </c>
      <c r="BF435" s="189">
        <f>IF(N435="snížená",J435,0)</f>
        <v>0</v>
      </c>
      <c r="BG435" s="189">
        <f>IF(N435="zákl. přenesená",J435,0)</f>
        <v>0</v>
      </c>
      <c r="BH435" s="189">
        <f>IF(N435="sníž. přenesená",J435,0)</f>
        <v>0</v>
      </c>
      <c r="BI435" s="189">
        <f>IF(N435="nulová",J435,0)</f>
        <v>0</v>
      </c>
      <c r="BJ435" s="18" t="s">
        <v>83</v>
      </c>
      <c r="BK435" s="189">
        <f>ROUND(I435*H435,2)</f>
        <v>0</v>
      </c>
      <c r="BL435" s="18" t="s">
        <v>260</v>
      </c>
      <c r="BM435" s="188" t="s">
        <v>715</v>
      </c>
    </row>
    <row r="436" spans="1:65" s="2" customFormat="1" ht="28.8">
      <c r="A436" s="35"/>
      <c r="B436" s="36"/>
      <c r="C436" s="37"/>
      <c r="D436" s="190" t="s">
        <v>165</v>
      </c>
      <c r="E436" s="37"/>
      <c r="F436" s="191" t="s">
        <v>716</v>
      </c>
      <c r="G436" s="37"/>
      <c r="H436" s="37"/>
      <c r="I436" s="192"/>
      <c r="J436" s="37"/>
      <c r="K436" s="37"/>
      <c r="L436" s="40"/>
      <c r="M436" s="193"/>
      <c r="N436" s="194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165</v>
      </c>
      <c r="AU436" s="18" t="s">
        <v>85</v>
      </c>
    </row>
    <row r="437" spans="1:65" s="12" customFormat="1" ht="22.8" customHeight="1">
      <c r="B437" s="160"/>
      <c r="C437" s="161"/>
      <c r="D437" s="162" t="s">
        <v>74</v>
      </c>
      <c r="E437" s="174" t="s">
        <v>717</v>
      </c>
      <c r="F437" s="174" t="s">
        <v>718</v>
      </c>
      <c r="G437" s="161"/>
      <c r="H437" s="161"/>
      <c r="I437" s="164"/>
      <c r="J437" s="175">
        <f>BK437</f>
        <v>0</v>
      </c>
      <c r="K437" s="161"/>
      <c r="L437" s="166"/>
      <c r="M437" s="167"/>
      <c r="N437" s="168"/>
      <c r="O437" s="168"/>
      <c r="P437" s="169">
        <f>SUM(P438:P452)</f>
        <v>0</v>
      </c>
      <c r="Q437" s="168"/>
      <c r="R437" s="169">
        <f>SUM(R438:R452)</f>
        <v>1.3012545</v>
      </c>
      <c r="S437" s="168"/>
      <c r="T437" s="170">
        <f>SUM(T438:T452)</f>
        <v>7.8600000000000003E-2</v>
      </c>
      <c r="AR437" s="171" t="s">
        <v>85</v>
      </c>
      <c r="AT437" s="172" t="s">
        <v>74</v>
      </c>
      <c r="AU437" s="172" t="s">
        <v>83</v>
      </c>
      <c r="AY437" s="171" t="s">
        <v>157</v>
      </c>
      <c r="BK437" s="173">
        <f>SUM(BK438:BK452)</f>
        <v>0</v>
      </c>
    </row>
    <row r="438" spans="1:65" s="2" customFormat="1" ht="22.2" customHeight="1">
      <c r="A438" s="35"/>
      <c r="B438" s="36"/>
      <c r="C438" s="176" t="s">
        <v>719</v>
      </c>
      <c r="D438" s="176" t="s">
        <v>159</v>
      </c>
      <c r="E438" s="177" t="s">
        <v>720</v>
      </c>
      <c r="F438" s="178" t="s">
        <v>721</v>
      </c>
      <c r="G438" s="179" t="s">
        <v>189</v>
      </c>
      <c r="H438" s="180">
        <v>30</v>
      </c>
      <c r="I438" s="181"/>
      <c r="J438" s="182">
        <f>ROUND(I438*H438,2)</f>
        <v>0</v>
      </c>
      <c r="K438" s="183"/>
      <c r="L438" s="40"/>
      <c r="M438" s="184" t="s">
        <v>19</v>
      </c>
      <c r="N438" s="185" t="s">
        <v>46</v>
      </c>
      <c r="O438" s="65"/>
      <c r="P438" s="186">
        <f>O438*H438</f>
        <v>0</v>
      </c>
      <c r="Q438" s="186">
        <v>8.3000000000000001E-4</v>
      </c>
      <c r="R438" s="186">
        <f>Q438*H438</f>
        <v>2.4899999999999999E-2</v>
      </c>
      <c r="S438" s="186">
        <v>2.6199999999999999E-3</v>
      </c>
      <c r="T438" s="187">
        <f>S438*H438</f>
        <v>7.8600000000000003E-2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8" t="s">
        <v>260</v>
      </c>
      <c r="AT438" s="188" t="s">
        <v>159</v>
      </c>
      <c r="AU438" s="188" t="s">
        <v>85</v>
      </c>
      <c r="AY438" s="18" t="s">
        <v>157</v>
      </c>
      <c r="BE438" s="189">
        <f>IF(N438="základní",J438,0)</f>
        <v>0</v>
      </c>
      <c r="BF438" s="189">
        <f>IF(N438="snížená",J438,0)</f>
        <v>0</v>
      </c>
      <c r="BG438" s="189">
        <f>IF(N438="zákl. přenesená",J438,0)</f>
        <v>0</v>
      </c>
      <c r="BH438" s="189">
        <f>IF(N438="sníž. přenesená",J438,0)</f>
        <v>0</v>
      </c>
      <c r="BI438" s="189">
        <f>IF(N438="nulová",J438,0)</f>
        <v>0</v>
      </c>
      <c r="BJ438" s="18" t="s">
        <v>83</v>
      </c>
      <c r="BK438" s="189">
        <f>ROUND(I438*H438,2)</f>
        <v>0</v>
      </c>
      <c r="BL438" s="18" t="s">
        <v>260</v>
      </c>
      <c r="BM438" s="188" t="s">
        <v>722</v>
      </c>
    </row>
    <row r="439" spans="1:65" s="2" customFormat="1" ht="19.2">
      <c r="A439" s="35"/>
      <c r="B439" s="36"/>
      <c r="C439" s="37"/>
      <c r="D439" s="190" t="s">
        <v>165</v>
      </c>
      <c r="E439" s="37"/>
      <c r="F439" s="191" t="s">
        <v>723</v>
      </c>
      <c r="G439" s="37"/>
      <c r="H439" s="37"/>
      <c r="I439" s="192"/>
      <c r="J439" s="37"/>
      <c r="K439" s="37"/>
      <c r="L439" s="40"/>
      <c r="M439" s="193"/>
      <c r="N439" s="194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165</v>
      </c>
      <c r="AU439" s="18" t="s">
        <v>85</v>
      </c>
    </row>
    <row r="440" spans="1:65" s="2" customFormat="1" ht="22.2" customHeight="1">
      <c r="A440" s="35"/>
      <c r="B440" s="36"/>
      <c r="C440" s="176" t="s">
        <v>724</v>
      </c>
      <c r="D440" s="176" t="s">
        <v>159</v>
      </c>
      <c r="E440" s="177" t="s">
        <v>725</v>
      </c>
      <c r="F440" s="178" t="s">
        <v>726</v>
      </c>
      <c r="G440" s="179" t="s">
        <v>177</v>
      </c>
      <c r="H440" s="180">
        <v>46.3</v>
      </c>
      <c r="I440" s="181"/>
      <c r="J440" s="182">
        <f>ROUND(I440*H440,2)</f>
        <v>0</v>
      </c>
      <c r="K440" s="183"/>
      <c r="L440" s="40"/>
      <c r="M440" s="184" t="s">
        <v>19</v>
      </c>
      <c r="N440" s="185" t="s">
        <v>46</v>
      </c>
      <c r="O440" s="65"/>
      <c r="P440" s="186">
        <f>O440*H440</f>
        <v>0</v>
      </c>
      <c r="Q440" s="186">
        <v>6.3E-3</v>
      </c>
      <c r="R440" s="186">
        <f>Q440*H440</f>
        <v>0.29169</v>
      </c>
      <c r="S440" s="186">
        <v>0</v>
      </c>
      <c r="T440" s="187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88" t="s">
        <v>260</v>
      </c>
      <c r="AT440" s="188" t="s">
        <v>159</v>
      </c>
      <c r="AU440" s="188" t="s">
        <v>85</v>
      </c>
      <c r="AY440" s="18" t="s">
        <v>157</v>
      </c>
      <c r="BE440" s="189">
        <f>IF(N440="základní",J440,0)</f>
        <v>0</v>
      </c>
      <c r="BF440" s="189">
        <f>IF(N440="snížená",J440,0)</f>
        <v>0</v>
      </c>
      <c r="BG440" s="189">
        <f>IF(N440="zákl. přenesená",J440,0)</f>
        <v>0</v>
      </c>
      <c r="BH440" s="189">
        <f>IF(N440="sníž. přenesená",J440,0)</f>
        <v>0</v>
      </c>
      <c r="BI440" s="189">
        <f>IF(N440="nulová",J440,0)</f>
        <v>0</v>
      </c>
      <c r="BJ440" s="18" t="s">
        <v>83</v>
      </c>
      <c r="BK440" s="189">
        <f>ROUND(I440*H440,2)</f>
        <v>0</v>
      </c>
      <c r="BL440" s="18" t="s">
        <v>260</v>
      </c>
      <c r="BM440" s="188" t="s">
        <v>727</v>
      </c>
    </row>
    <row r="441" spans="1:65" s="2" customFormat="1" ht="19.2">
      <c r="A441" s="35"/>
      <c r="B441" s="36"/>
      <c r="C441" s="37"/>
      <c r="D441" s="190" t="s">
        <v>165</v>
      </c>
      <c r="E441" s="37"/>
      <c r="F441" s="191" t="s">
        <v>728</v>
      </c>
      <c r="G441" s="37"/>
      <c r="H441" s="37"/>
      <c r="I441" s="192"/>
      <c r="J441" s="37"/>
      <c r="K441" s="37"/>
      <c r="L441" s="40"/>
      <c r="M441" s="193"/>
      <c r="N441" s="194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165</v>
      </c>
      <c r="AU441" s="18" t="s">
        <v>85</v>
      </c>
    </row>
    <row r="442" spans="1:65" s="13" customFormat="1" ht="10.199999999999999">
      <c r="B442" s="195"/>
      <c r="C442" s="196"/>
      <c r="D442" s="190" t="s">
        <v>167</v>
      </c>
      <c r="E442" s="197" t="s">
        <v>19</v>
      </c>
      <c r="F442" s="198" t="s">
        <v>96</v>
      </c>
      <c r="G442" s="196"/>
      <c r="H442" s="199">
        <v>46.3</v>
      </c>
      <c r="I442" s="200"/>
      <c r="J442" s="196"/>
      <c r="K442" s="196"/>
      <c r="L442" s="201"/>
      <c r="M442" s="202"/>
      <c r="N442" s="203"/>
      <c r="O442" s="203"/>
      <c r="P442" s="203"/>
      <c r="Q442" s="203"/>
      <c r="R442" s="203"/>
      <c r="S442" s="203"/>
      <c r="T442" s="204"/>
      <c r="AT442" s="205" t="s">
        <v>167</v>
      </c>
      <c r="AU442" s="205" t="s">
        <v>85</v>
      </c>
      <c r="AV442" s="13" t="s">
        <v>85</v>
      </c>
      <c r="AW442" s="13" t="s">
        <v>36</v>
      </c>
      <c r="AX442" s="13" t="s">
        <v>83</v>
      </c>
      <c r="AY442" s="205" t="s">
        <v>157</v>
      </c>
    </row>
    <row r="443" spans="1:65" s="2" customFormat="1" ht="22.2" customHeight="1">
      <c r="A443" s="35"/>
      <c r="B443" s="36"/>
      <c r="C443" s="238" t="s">
        <v>729</v>
      </c>
      <c r="D443" s="238" t="s">
        <v>415</v>
      </c>
      <c r="E443" s="239" t="s">
        <v>730</v>
      </c>
      <c r="F443" s="240" t="s">
        <v>731</v>
      </c>
      <c r="G443" s="241" t="s">
        <v>177</v>
      </c>
      <c r="H443" s="242">
        <v>50.93</v>
      </c>
      <c r="I443" s="243"/>
      <c r="J443" s="244">
        <f>ROUND(I443*H443,2)</f>
        <v>0</v>
      </c>
      <c r="K443" s="245"/>
      <c r="L443" s="246"/>
      <c r="M443" s="247" t="s">
        <v>19</v>
      </c>
      <c r="N443" s="248" t="s">
        <v>46</v>
      </c>
      <c r="O443" s="65"/>
      <c r="P443" s="186">
        <f>O443*H443</f>
        <v>0</v>
      </c>
      <c r="Q443" s="186">
        <v>1.9199999999999998E-2</v>
      </c>
      <c r="R443" s="186">
        <f>Q443*H443</f>
        <v>0.97785599999999995</v>
      </c>
      <c r="S443" s="186">
        <v>0</v>
      </c>
      <c r="T443" s="187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88" t="s">
        <v>365</v>
      </c>
      <c r="AT443" s="188" t="s">
        <v>415</v>
      </c>
      <c r="AU443" s="188" t="s">
        <v>85</v>
      </c>
      <c r="AY443" s="18" t="s">
        <v>157</v>
      </c>
      <c r="BE443" s="189">
        <f>IF(N443="základní",J443,0)</f>
        <v>0</v>
      </c>
      <c r="BF443" s="189">
        <f>IF(N443="snížená",J443,0)</f>
        <v>0</v>
      </c>
      <c r="BG443" s="189">
        <f>IF(N443="zákl. přenesená",J443,0)</f>
        <v>0</v>
      </c>
      <c r="BH443" s="189">
        <f>IF(N443="sníž. přenesená",J443,0)</f>
        <v>0</v>
      </c>
      <c r="BI443" s="189">
        <f>IF(N443="nulová",J443,0)</f>
        <v>0</v>
      </c>
      <c r="BJ443" s="18" t="s">
        <v>83</v>
      </c>
      <c r="BK443" s="189">
        <f>ROUND(I443*H443,2)</f>
        <v>0</v>
      </c>
      <c r="BL443" s="18" t="s">
        <v>260</v>
      </c>
      <c r="BM443" s="188" t="s">
        <v>732</v>
      </c>
    </row>
    <row r="444" spans="1:65" s="2" customFormat="1" ht="19.2">
      <c r="A444" s="35"/>
      <c r="B444" s="36"/>
      <c r="C444" s="37"/>
      <c r="D444" s="190" t="s">
        <v>165</v>
      </c>
      <c r="E444" s="37"/>
      <c r="F444" s="191" t="s">
        <v>731</v>
      </c>
      <c r="G444" s="37"/>
      <c r="H444" s="37"/>
      <c r="I444" s="192"/>
      <c r="J444" s="37"/>
      <c r="K444" s="37"/>
      <c r="L444" s="40"/>
      <c r="M444" s="193"/>
      <c r="N444" s="194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165</v>
      </c>
      <c r="AU444" s="18" t="s">
        <v>85</v>
      </c>
    </row>
    <row r="445" spans="1:65" s="13" customFormat="1" ht="10.199999999999999">
      <c r="B445" s="195"/>
      <c r="C445" s="196"/>
      <c r="D445" s="190" t="s">
        <v>167</v>
      </c>
      <c r="E445" s="196"/>
      <c r="F445" s="198" t="s">
        <v>733</v>
      </c>
      <c r="G445" s="196"/>
      <c r="H445" s="199">
        <v>50.93</v>
      </c>
      <c r="I445" s="200"/>
      <c r="J445" s="196"/>
      <c r="K445" s="196"/>
      <c r="L445" s="201"/>
      <c r="M445" s="202"/>
      <c r="N445" s="203"/>
      <c r="O445" s="203"/>
      <c r="P445" s="203"/>
      <c r="Q445" s="203"/>
      <c r="R445" s="203"/>
      <c r="S445" s="203"/>
      <c r="T445" s="204"/>
      <c r="AT445" s="205" t="s">
        <v>167</v>
      </c>
      <c r="AU445" s="205" t="s">
        <v>85</v>
      </c>
      <c r="AV445" s="13" t="s">
        <v>85</v>
      </c>
      <c r="AW445" s="13" t="s">
        <v>4</v>
      </c>
      <c r="AX445" s="13" t="s">
        <v>83</v>
      </c>
      <c r="AY445" s="205" t="s">
        <v>157</v>
      </c>
    </row>
    <row r="446" spans="1:65" s="2" customFormat="1" ht="22.2" customHeight="1">
      <c r="A446" s="35"/>
      <c r="B446" s="36"/>
      <c r="C446" s="176" t="s">
        <v>734</v>
      </c>
      <c r="D446" s="176" t="s">
        <v>159</v>
      </c>
      <c r="E446" s="177" t="s">
        <v>735</v>
      </c>
      <c r="F446" s="178" t="s">
        <v>736</v>
      </c>
      <c r="G446" s="179" t="s">
        <v>177</v>
      </c>
      <c r="H446" s="180">
        <v>136.16999999999999</v>
      </c>
      <c r="I446" s="181"/>
      <c r="J446" s="182">
        <f>ROUND(I446*H446,2)</f>
        <v>0</v>
      </c>
      <c r="K446" s="183"/>
      <c r="L446" s="40"/>
      <c r="M446" s="184" t="s">
        <v>19</v>
      </c>
      <c r="N446" s="185" t="s">
        <v>46</v>
      </c>
      <c r="O446" s="65"/>
      <c r="P446" s="186">
        <f>O446*H446</f>
        <v>0</v>
      </c>
      <c r="Q446" s="186">
        <v>5.0000000000000002E-5</v>
      </c>
      <c r="R446" s="186">
        <f>Q446*H446</f>
        <v>6.8084999999999994E-3</v>
      </c>
      <c r="S446" s="186">
        <v>0</v>
      </c>
      <c r="T446" s="187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88" t="s">
        <v>260</v>
      </c>
      <c r="AT446" s="188" t="s">
        <v>159</v>
      </c>
      <c r="AU446" s="188" t="s">
        <v>85</v>
      </c>
      <c r="AY446" s="18" t="s">
        <v>157</v>
      </c>
      <c r="BE446" s="189">
        <f>IF(N446="základní",J446,0)</f>
        <v>0</v>
      </c>
      <c r="BF446" s="189">
        <f>IF(N446="snížená",J446,0)</f>
        <v>0</v>
      </c>
      <c r="BG446" s="189">
        <f>IF(N446="zákl. přenesená",J446,0)</f>
        <v>0</v>
      </c>
      <c r="BH446" s="189">
        <f>IF(N446="sníž. přenesená",J446,0)</f>
        <v>0</v>
      </c>
      <c r="BI446" s="189">
        <f>IF(N446="nulová",J446,0)</f>
        <v>0</v>
      </c>
      <c r="BJ446" s="18" t="s">
        <v>83</v>
      </c>
      <c r="BK446" s="189">
        <f>ROUND(I446*H446,2)</f>
        <v>0</v>
      </c>
      <c r="BL446" s="18" t="s">
        <v>260</v>
      </c>
      <c r="BM446" s="188" t="s">
        <v>737</v>
      </c>
    </row>
    <row r="447" spans="1:65" s="2" customFormat="1" ht="10.199999999999999">
      <c r="A447" s="35"/>
      <c r="B447" s="36"/>
      <c r="C447" s="37"/>
      <c r="D447" s="190" t="s">
        <v>165</v>
      </c>
      <c r="E447" s="37"/>
      <c r="F447" s="191" t="s">
        <v>738</v>
      </c>
      <c r="G447" s="37"/>
      <c r="H447" s="37"/>
      <c r="I447" s="192"/>
      <c r="J447" s="37"/>
      <c r="K447" s="37"/>
      <c r="L447" s="40"/>
      <c r="M447" s="193"/>
      <c r="N447" s="194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165</v>
      </c>
      <c r="AU447" s="18" t="s">
        <v>85</v>
      </c>
    </row>
    <row r="448" spans="1:65" s="13" customFormat="1" ht="10.199999999999999">
      <c r="B448" s="195"/>
      <c r="C448" s="196"/>
      <c r="D448" s="190" t="s">
        <v>167</v>
      </c>
      <c r="E448" s="197" t="s">
        <v>19</v>
      </c>
      <c r="F448" s="198" t="s">
        <v>739</v>
      </c>
      <c r="G448" s="196"/>
      <c r="H448" s="199">
        <v>83.97</v>
      </c>
      <c r="I448" s="200"/>
      <c r="J448" s="196"/>
      <c r="K448" s="196"/>
      <c r="L448" s="201"/>
      <c r="M448" s="202"/>
      <c r="N448" s="203"/>
      <c r="O448" s="203"/>
      <c r="P448" s="203"/>
      <c r="Q448" s="203"/>
      <c r="R448" s="203"/>
      <c r="S448" s="203"/>
      <c r="T448" s="204"/>
      <c r="AT448" s="205" t="s">
        <v>167</v>
      </c>
      <c r="AU448" s="205" t="s">
        <v>85</v>
      </c>
      <c r="AV448" s="13" t="s">
        <v>85</v>
      </c>
      <c r="AW448" s="13" t="s">
        <v>36</v>
      </c>
      <c r="AX448" s="13" t="s">
        <v>75</v>
      </c>
      <c r="AY448" s="205" t="s">
        <v>157</v>
      </c>
    </row>
    <row r="449" spans="1:65" s="13" customFormat="1" ht="10.199999999999999">
      <c r="B449" s="195"/>
      <c r="C449" s="196"/>
      <c r="D449" s="190" t="s">
        <v>167</v>
      </c>
      <c r="E449" s="197" t="s">
        <v>19</v>
      </c>
      <c r="F449" s="198" t="s">
        <v>740</v>
      </c>
      <c r="G449" s="196"/>
      <c r="H449" s="199">
        <v>52.2</v>
      </c>
      <c r="I449" s="200"/>
      <c r="J449" s="196"/>
      <c r="K449" s="196"/>
      <c r="L449" s="201"/>
      <c r="M449" s="202"/>
      <c r="N449" s="203"/>
      <c r="O449" s="203"/>
      <c r="P449" s="203"/>
      <c r="Q449" s="203"/>
      <c r="R449" s="203"/>
      <c r="S449" s="203"/>
      <c r="T449" s="204"/>
      <c r="AT449" s="205" t="s">
        <v>167</v>
      </c>
      <c r="AU449" s="205" t="s">
        <v>85</v>
      </c>
      <c r="AV449" s="13" t="s">
        <v>85</v>
      </c>
      <c r="AW449" s="13" t="s">
        <v>36</v>
      </c>
      <c r="AX449" s="13" t="s">
        <v>75</v>
      </c>
      <c r="AY449" s="205" t="s">
        <v>157</v>
      </c>
    </row>
    <row r="450" spans="1:65" s="14" customFormat="1" ht="10.199999999999999">
      <c r="B450" s="206"/>
      <c r="C450" s="207"/>
      <c r="D450" s="190" t="s">
        <v>167</v>
      </c>
      <c r="E450" s="208" t="s">
        <v>19</v>
      </c>
      <c r="F450" s="209" t="s">
        <v>200</v>
      </c>
      <c r="G450" s="207"/>
      <c r="H450" s="210">
        <v>136.16999999999999</v>
      </c>
      <c r="I450" s="211"/>
      <c r="J450" s="207"/>
      <c r="K450" s="207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167</v>
      </c>
      <c r="AU450" s="216" t="s">
        <v>85</v>
      </c>
      <c r="AV450" s="14" t="s">
        <v>163</v>
      </c>
      <c r="AW450" s="14" t="s">
        <v>36</v>
      </c>
      <c r="AX450" s="14" t="s">
        <v>83</v>
      </c>
      <c r="AY450" s="216" t="s">
        <v>157</v>
      </c>
    </row>
    <row r="451" spans="1:65" s="2" customFormat="1" ht="22.2" customHeight="1">
      <c r="A451" s="35"/>
      <c r="B451" s="36"/>
      <c r="C451" s="176" t="s">
        <v>741</v>
      </c>
      <c r="D451" s="176" t="s">
        <v>159</v>
      </c>
      <c r="E451" s="177" t="s">
        <v>742</v>
      </c>
      <c r="F451" s="178" t="s">
        <v>743</v>
      </c>
      <c r="G451" s="179" t="s">
        <v>171</v>
      </c>
      <c r="H451" s="180">
        <v>1.3009999999999999</v>
      </c>
      <c r="I451" s="181"/>
      <c r="J451" s="182">
        <f>ROUND(I451*H451,2)</f>
        <v>0</v>
      </c>
      <c r="K451" s="183"/>
      <c r="L451" s="40"/>
      <c r="M451" s="184" t="s">
        <v>19</v>
      </c>
      <c r="N451" s="185" t="s">
        <v>46</v>
      </c>
      <c r="O451" s="65"/>
      <c r="P451" s="186">
        <f>O451*H451</f>
        <v>0</v>
      </c>
      <c r="Q451" s="186">
        <v>0</v>
      </c>
      <c r="R451" s="186">
        <f>Q451*H451</f>
        <v>0</v>
      </c>
      <c r="S451" s="186">
        <v>0</v>
      </c>
      <c r="T451" s="187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8" t="s">
        <v>260</v>
      </c>
      <c r="AT451" s="188" t="s">
        <v>159</v>
      </c>
      <c r="AU451" s="188" t="s">
        <v>85</v>
      </c>
      <c r="AY451" s="18" t="s">
        <v>157</v>
      </c>
      <c r="BE451" s="189">
        <f>IF(N451="základní",J451,0)</f>
        <v>0</v>
      </c>
      <c r="BF451" s="189">
        <f>IF(N451="snížená",J451,0)</f>
        <v>0</v>
      </c>
      <c r="BG451" s="189">
        <f>IF(N451="zákl. přenesená",J451,0)</f>
        <v>0</v>
      </c>
      <c r="BH451" s="189">
        <f>IF(N451="sníž. přenesená",J451,0)</f>
        <v>0</v>
      </c>
      <c r="BI451" s="189">
        <f>IF(N451="nulová",J451,0)</f>
        <v>0</v>
      </c>
      <c r="BJ451" s="18" t="s">
        <v>83</v>
      </c>
      <c r="BK451" s="189">
        <f>ROUND(I451*H451,2)</f>
        <v>0</v>
      </c>
      <c r="BL451" s="18" t="s">
        <v>260</v>
      </c>
      <c r="BM451" s="188" t="s">
        <v>744</v>
      </c>
    </row>
    <row r="452" spans="1:65" s="2" customFormat="1" ht="28.8">
      <c r="A452" s="35"/>
      <c r="B452" s="36"/>
      <c r="C452" s="37"/>
      <c r="D452" s="190" t="s">
        <v>165</v>
      </c>
      <c r="E452" s="37"/>
      <c r="F452" s="191" t="s">
        <v>745</v>
      </c>
      <c r="G452" s="37"/>
      <c r="H452" s="37"/>
      <c r="I452" s="192"/>
      <c r="J452" s="37"/>
      <c r="K452" s="37"/>
      <c r="L452" s="40"/>
      <c r="M452" s="193"/>
      <c r="N452" s="194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165</v>
      </c>
      <c r="AU452" s="18" t="s">
        <v>85</v>
      </c>
    </row>
    <row r="453" spans="1:65" s="12" customFormat="1" ht="22.8" customHeight="1">
      <c r="B453" s="160"/>
      <c r="C453" s="161"/>
      <c r="D453" s="162" t="s">
        <v>74</v>
      </c>
      <c r="E453" s="174" t="s">
        <v>746</v>
      </c>
      <c r="F453" s="174" t="s">
        <v>747</v>
      </c>
      <c r="G453" s="161"/>
      <c r="H453" s="161"/>
      <c r="I453" s="164"/>
      <c r="J453" s="175">
        <f>BK453</f>
        <v>0</v>
      </c>
      <c r="K453" s="161"/>
      <c r="L453" s="166"/>
      <c r="M453" s="167"/>
      <c r="N453" s="168"/>
      <c r="O453" s="168"/>
      <c r="P453" s="169">
        <f>SUM(P454:P508)</f>
        <v>0</v>
      </c>
      <c r="Q453" s="168"/>
      <c r="R453" s="169">
        <f>SUM(R454:R508)</f>
        <v>1.5534766099999999</v>
      </c>
      <c r="S453" s="168"/>
      <c r="T453" s="170">
        <f>SUM(T454:T508)</f>
        <v>0.22919799999999999</v>
      </c>
      <c r="AR453" s="171" t="s">
        <v>85</v>
      </c>
      <c r="AT453" s="172" t="s">
        <v>74</v>
      </c>
      <c r="AU453" s="172" t="s">
        <v>83</v>
      </c>
      <c r="AY453" s="171" t="s">
        <v>157</v>
      </c>
      <c r="BK453" s="173">
        <f>SUM(BK454:BK508)</f>
        <v>0</v>
      </c>
    </row>
    <row r="454" spans="1:65" s="2" customFormat="1" ht="22.2" customHeight="1">
      <c r="A454" s="35"/>
      <c r="B454" s="36"/>
      <c r="C454" s="176" t="s">
        <v>748</v>
      </c>
      <c r="D454" s="176" t="s">
        <v>159</v>
      </c>
      <c r="E454" s="177" t="s">
        <v>749</v>
      </c>
      <c r="F454" s="178" t="s">
        <v>750</v>
      </c>
      <c r="G454" s="179" t="s">
        <v>177</v>
      </c>
      <c r="H454" s="180">
        <v>85.3</v>
      </c>
      <c r="I454" s="181"/>
      <c r="J454" s="182">
        <f>ROUND(I454*H454,2)</f>
        <v>0</v>
      </c>
      <c r="K454" s="183"/>
      <c r="L454" s="40"/>
      <c r="M454" s="184" t="s">
        <v>19</v>
      </c>
      <c r="N454" s="185" t="s">
        <v>46</v>
      </c>
      <c r="O454" s="65"/>
      <c r="P454" s="186">
        <f>O454*H454</f>
        <v>0</v>
      </c>
      <c r="Q454" s="186">
        <v>0</v>
      </c>
      <c r="R454" s="186">
        <f>Q454*H454</f>
        <v>0</v>
      </c>
      <c r="S454" s="186">
        <v>0</v>
      </c>
      <c r="T454" s="18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8" t="s">
        <v>260</v>
      </c>
      <c r="AT454" s="188" t="s">
        <v>159</v>
      </c>
      <c r="AU454" s="188" t="s">
        <v>85</v>
      </c>
      <c r="AY454" s="18" t="s">
        <v>157</v>
      </c>
      <c r="BE454" s="189">
        <f>IF(N454="základní",J454,0)</f>
        <v>0</v>
      </c>
      <c r="BF454" s="189">
        <f>IF(N454="snížená",J454,0)</f>
        <v>0</v>
      </c>
      <c r="BG454" s="189">
        <f>IF(N454="zákl. přenesená",J454,0)</f>
        <v>0</v>
      </c>
      <c r="BH454" s="189">
        <f>IF(N454="sníž. přenesená",J454,0)</f>
        <v>0</v>
      </c>
      <c r="BI454" s="189">
        <f>IF(N454="nulová",J454,0)</f>
        <v>0</v>
      </c>
      <c r="BJ454" s="18" t="s">
        <v>83</v>
      </c>
      <c r="BK454" s="189">
        <f>ROUND(I454*H454,2)</f>
        <v>0</v>
      </c>
      <c r="BL454" s="18" t="s">
        <v>260</v>
      </c>
      <c r="BM454" s="188" t="s">
        <v>751</v>
      </c>
    </row>
    <row r="455" spans="1:65" s="2" customFormat="1" ht="19.2">
      <c r="A455" s="35"/>
      <c r="B455" s="36"/>
      <c r="C455" s="37"/>
      <c r="D455" s="190" t="s">
        <v>165</v>
      </c>
      <c r="E455" s="37"/>
      <c r="F455" s="191" t="s">
        <v>752</v>
      </c>
      <c r="G455" s="37"/>
      <c r="H455" s="37"/>
      <c r="I455" s="192"/>
      <c r="J455" s="37"/>
      <c r="K455" s="37"/>
      <c r="L455" s="40"/>
      <c r="M455" s="193"/>
      <c r="N455" s="194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165</v>
      </c>
      <c r="AU455" s="18" t="s">
        <v>85</v>
      </c>
    </row>
    <row r="456" spans="1:65" s="13" customFormat="1" ht="10.199999999999999">
      <c r="B456" s="195"/>
      <c r="C456" s="196"/>
      <c r="D456" s="190" t="s">
        <v>167</v>
      </c>
      <c r="E456" s="197" t="s">
        <v>19</v>
      </c>
      <c r="F456" s="198" t="s">
        <v>753</v>
      </c>
      <c r="G456" s="196"/>
      <c r="H456" s="199">
        <v>85.3</v>
      </c>
      <c r="I456" s="200"/>
      <c r="J456" s="196"/>
      <c r="K456" s="196"/>
      <c r="L456" s="201"/>
      <c r="M456" s="202"/>
      <c r="N456" s="203"/>
      <c r="O456" s="203"/>
      <c r="P456" s="203"/>
      <c r="Q456" s="203"/>
      <c r="R456" s="203"/>
      <c r="S456" s="203"/>
      <c r="T456" s="204"/>
      <c r="AT456" s="205" t="s">
        <v>167</v>
      </c>
      <c r="AU456" s="205" t="s">
        <v>85</v>
      </c>
      <c r="AV456" s="13" t="s">
        <v>85</v>
      </c>
      <c r="AW456" s="13" t="s">
        <v>36</v>
      </c>
      <c r="AX456" s="13" t="s">
        <v>83</v>
      </c>
      <c r="AY456" s="205" t="s">
        <v>157</v>
      </c>
    </row>
    <row r="457" spans="1:65" s="2" customFormat="1" ht="13.8" customHeight="1">
      <c r="A457" s="35"/>
      <c r="B457" s="36"/>
      <c r="C457" s="176" t="s">
        <v>754</v>
      </c>
      <c r="D457" s="176" t="s">
        <v>159</v>
      </c>
      <c r="E457" s="177" t="s">
        <v>755</v>
      </c>
      <c r="F457" s="178" t="s">
        <v>756</v>
      </c>
      <c r="G457" s="179" t="s">
        <v>177</v>
      </c>
      <c r="H457" s="180">
        <v>85.3</v>
      </c>
      <c r="I457" s="181"/>
      <c r="J457" s="182">
        <f>ROUND(I457*H457,2)</f>
        <v>0</v>
      </c>
      <c r="K457" s="183"/>
      <c r="L457" s="40"/>
      <c r="M457" s="184" t="s">
        <v>19</v>
      </c>
      <c r="N457" s="185" t="s">
        <v>46</v>
      </c>
      <c r="O457" s="65"/>
      <c r="P457" s="186">
        <f>O457*H457</f>
        <v>0</v>
      </c>
      <c r="Q457" s="186">
        <v>0</v>
      </c>
      <c r="R457" s="186">
        <f>Q457*H457</f>
        <v>0</v>
      </c>
      <c r="S457" s="186">
        <v>0</v>
      </c>
      <c r="T457" s="187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88" t="s">
        <v>260</v>
      </c>
      <c r="AT457" s="188" t="s">
        <v>159</v>
      </c>
      <c r="AU457" s="188" t="s">
        <v>85</v>
      </c>
      <c r="AY457" s="18" t="s">
        <v>157</v>
      </c>
      <c r="BE457" s="189">
        <f>IF(N457="základní",J457,0)</f>
        <v>0</v>
      </c>
      <c r="BF457" s="189">
        <f>IF(N457="snížená",J457,0)</f>
        <v>0</v>
      </c>
      <c r="BG457" s="189">
        <f>IF(N457="zákl. přenesená",J457,0)</f>
        <v>0</v>
      </c>
      <c r="BH457" s="189">
        <f>IF(N457="sníž. přenesená",J457,0)</f>
        <v>0</v>
      </c>
      <c r="BI457" s="189">
        <f>IF(N457="nulová",J457,0)</f>
        <v>0</v>
      </c>
      <c r="BJ457" s="18" t="s">
        <v>83</v>
      </c>
      <c r="BK457" s="189">
        <f>ROUND(I457*H457,2)</f>
        <v>0</v>
      </c>
      <c r="BL457" s="18" t="s">
        <v>260</v>
      </c>
      <c r="BM457" s="188" t="s">
        <v>757</v>
      </c>
    </row>
    <row r="458" spans="1:65" s="2" customFormat="1" ht="10.199999999999999">
      <c r="A458" s="35"/>
      <c r="B458" s="36"/>
      <c r="C458" s="37"/>
      <c r="D458" s="190" t="s">
        <v>165</v>
      </c>
      <c r="E458" s="37"/>
      <c r="F458" s="191" t="s">
        <v>758</v>
      </c>
      <c r="G458" s="37"/>
      <c r="H458" s="37"/>
      <c r="I458" s="192"/>
      <c r="J458" s="37"/>
      <c r="K458" s="37"/>
      <c r="L458" s="40"/>
      <c r="M458" s="193"/>
      <c r="N458" s="194"/>
      <c r="O458" s="65"/>
      <c r="P458" s="65"/>
      <c r="Q458" s="65"/>
      <c r="R458" s="65"/>
      <c r="S458" s="65"/>
      <c r="T458" s="66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165</v>
      </c>
      <c r="AU458" s="18" t="s">
        <v>85</v>
      </c>
    </row>
    <row r="459" spans="1:65" s="2" customFormat="1" ht="22.2" customHeight="1">
      <c r="A459" s="35"/>
      <c r="B459" s="36"/>
      <c r="C459" s="176" t="s">
        <v>759</v>
      </c>
      <c r="D459" s="176" t="s">
        <v>159</v>
      </c>
      <c r="E459" s="177" t="s">
        <v>760</v>
      </c>
      <c r="F459" s="178" t="s">
        <v>761</v>
      </c>
      <c r="G459" s="179" t="s">
        <v>177</v>
      </c>
      <c r="H459" s="180">
        <v>285.7</v>
      </c>
      <c r="I459" s="181"/>
      <c r="J459" s="182">
        <f>ROUND(I459*H459,2)</f>
        <v>0</v>
      </c>
      <c r="K459" s="183"/>
      <c r="L459" s="40"/>
      <c r="M459" s="184" t="s">
        <v>19</v>
      </c>
      <c r="N459" s="185" t="s">
        <v>46</v>
      </c>
      <c r="O459" s="65"/>
      <c r="P459" s="186">
        <f>O459*H459</f>
        <v>0</v>
      </c>
      <c r="Q459" s="186">
        <v>3.0000000000000001E-5</v>
      </c>
      <c r="R459" s="186">
        <f>Q459*H459</f>
        <v>8.5710000000000005E-3</v>
      </c>
      <c r="S459" s="186">
        <v>0</v>
      </c>
      <c r="T459" s="187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188" t="s">
        <v>260</v>
      </c>
      <c r="AT459" s="188" t="s">
        <v>159</v>
      </c>
      <c r="AU459" s="188" t="s">
        <v>85</v>
      </c>
      <c r="AY459" s="18" t="s">
        <v>157</v>
      </c>
      <c r="BE459" s="189">
        <f>IF(N459="základní",J459,0)</f>
        <v>0</v>
      </c>
      <c r="BF459" s="189">
        <f>IF(N459="snížená",J459,0)</f>
        <v>0</v>
      </c>
      <c r="BG459" s="189">
        <f>IF(N459="zákl. přenesená",J459,0)</f>
        <v>0</v>
      </c>
      <c r="BH459" s="189">
        <f>IF(N459="sníž. přenesená",J459,0)</f>
        <v>0</v>
      </c>
      <c r="BI459" s="189">
        <f>IF(N459="nulová",J459,0)</f>
        <v>0</v>
      </c>
      <c r="BJ459" s="18" t="s">
        <v>83</v>
      </c>
      <c r="BK459" s="189">
        <f>ROUND(I459*H459,2)</f>
        <v>0</v>
      </c>
      <c r="BL459" s="18" t="s">
        <v>260</v>
      </c>
      <c r="BM459" s="188" t="s">
        <v>762</v>
      </c>
    </row>
    <row r="460" spans="1:65" s="2" customFormat="1" ht="19.2">
      <c r="A460" s="35"/>
      <c r="B460" s="36"/>
      <c r="C460" s="37"/>
      <c r="D460" s="190" t="s">
        <v>165</v>
      </c>
      <c r="E460" s="37"/>
      <c r="F460" s="191" t="s">
        <v>763</v>
      </c>
      <c r="G460" s="37"/>
      <c r="H460" s="37"/>
      <c r="I460" s="192"/>
      <c r="J460" s="37"/>
      <c r="K460" s="37"/>
      <c r="L460" s="40"/>
      <c r="M460" s="193"/>
      <c r="N460" s="194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165</v>
      </c>
      <c r="AU460" s="18" t="s">
        <v>85</v>
      </c>
    </row>
    <row r="461" spans="1:65" s="13" customFormat="1" ht="10.199999999999999">
      <c r="B461" s="195"/>
      <c r="C461" s="196"/>
      <c r="D461" s="190" t="s">
        <v>167</v>
      </c>
      <c r="E461" s="197" t="s">
        <v>19</v>
      </c>
      <c r="F461" s="198" t="s">
        <v>753</v>
      </c>
      <c r="G461" s="196"/>
      <c r="H461" s="199">
        <v>85.3</v>
      </c>
      <c r="I461" s="200"/>
      <c r="J461" s="196"/>
      <c r="K461" s="196"/>
      <c r="L461" s="201"/>
      <c r="M461" s="202"/>
      <c r="N461" s="203"/>
      <c r="O461" s="203"/>
      <c r="P461" s="203"/>
      <c r="Q461" s="203"/>
      <c r="R461" s="203"/>
      <c r="S461" s="203"/>
      <c r="T461" s="204"/>
      <c r="AT461" s="205" t="s">
        <v>167</v>
      </c>
      <c r="AU461" s="205" t="s">
        <v>85</v>
      </c>
      <c r="AV461" s="13" t="s">
        <v>85</v>
      </c>
      <c r="AW461" s="13" t="s">
        <v>36</v>
      </c>
      <c r="AX461" s="13" t="s">
        <v>75</v>
      </c>
      <c r="AY461" s="205" t="s">
        <v>157</v>
      </c>
    </row>
    <row r="462" spans="1:65" s="13" customFormat="1" ht="10.199999999999999">
      <c r="B462" s="195"/>
      <c r="C462" s="196"/>
      <c r="D462" s="190" t="s">
        <v>167</v>
      </c>
      <c r="E462" s="197" t="s">
        <v>19</v>
      </c>
      <c r="F462" s="198" t="s">
        <v>100</v>
      </c>
      <c r="G462" s="196"/>
      <c r="H462" s="199">
        <v>200.4</v>
      </c>
      <c r="I462" s="200"/>
      <c r="J462" s="196"/>
      <c r="K462" s="196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167</v>
      </c>
      <c r="AU462" s="205" t="s">
        <v>85</v>
      </c>
      <c r="AV462" s="13" t="s">
        <v>85</v>
      </c>
      <c r="AW462" s="13" t="s">
        <v>36</v>
      </c>
      <c r="AX462" s="13" t="s">
        <v>75</v>
      </c>
      <c r="AY462" s="205" t="s">
        <v>157</v>
      </c>
    </row>
    <row r="463" spans="1:65" s="14" customFormat="1" ht="10.199999999999999">
      <c r="B463" s="206"/>
      <c r="C463" s="207"/>
      <c r="D463" s="190" t="s">
        <v>167</v>
      </c>
      <c r="E463" s="208" t="s">
        <v>19</v>
      </c>
      <c r="F463" s="209" t="s">
        <v>200</v>
      </c>
      <c r="G463" s="207"/>
      <c r="H463" s="210">
        <v>285.7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167</v>
      </c>
      <c r="AU463" s="216" t="s">
        <v>85</v>
      </c>
      <c r="AV463" s="14" t="s">
        <v>163</v>
      </c>
      <c r="AW463" s="14" t="s">
        <v>36</v>
      </c>
      <c r="AX463" s="14" t="s">
        <v>83</v>
      </c>
      <c r="AY463" s="216" t="s">
        <v>157</v>
      </c>
    </row>
    <row r="464" spans="1:65" s="2" customFormat="1" ht="22.2" customHeight="1">
      <c r="A464" s="35"/>
      <c r="B464" s="36"/>
      <c r="C464" s="176" t="s">
        <v>764</v>
      </c>
      <c r="D464" s="176" t="s">
        <v>159</v>
      </c>
      <c r="E464" s="177" t="s">
        <v>765</v>
      </c>
      <c r="F464" s="178" t="s">
        <v>766</v>
      </c>
      <c r="G464" s="179" t="s">
        <v>177</v>
      </c>
      <c r="H464" s="180">
        <v>85.3</v>
      </c>
      <c r="I464" s="181"/>
      <c r="J464" s="182">
        <f>ROUND(I464*H464,2)</f>
        <v>0</v>
      </c>
      <c r="K464" s="183"/>
      <c r="L464" s="40"/>
      <c r="M464" s="184" t="s">
        <v>19</v>
      </c>
      <c r="N464" s="185" t="s">
        <v>46</v>
      </c>
      <c r="O464" s="65"/>
      <c r="P464" s="186">
        <f>O464*H464</f>
        <v>0</v>
      </c>
      <c r="Q464" s="186">
        <v>7.5799999999999999E-3</v>
      </c>
      <c r="R464" s="186">
        <f>Q464*H464</f>
        <v>0.64657399999999998</v>
      </c>
      <c r="S464" s="186">
        <v>0</v>
      </c>
      <c r="T464" s="187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8" t="s">
        <v>260</v>
      </c>
      <c r="AT464" s="188" t="s">
        <v>159</v>
      </c>
      <c r="AU464" s="188" t="s">
        <v>85</v>
      </c>
      <c r="AY464" s="18" t="s">
        <v>157</v>
      </c>
      <c r="BE464" s="189">
        <f>IF(N464="základní",J464,0)</f>
        <v>0</v>
      </c>
      <c r="BF464" s="189">
        <f>IF(N464="snížená",J464,0)</f>
        <v>0</v>
      </c>
      <c r="BG464" s="189">
        <f>IF(N464="zákl. přenesená",J464,0)</f>
        <v>0</v>
      </c>
      <c r="BH464" s="189">
        <f>IF(N464="sníž. přenesená",J464,0)</f>
        <v>0</v>
      </c>
      <c r="BI464" s="189">
        <f>IF(N464="nulová",J464,0)</f>
        <v>0</v>
      </c>
      <c r="BJ464" s="18" t="s">
        <v>83</v>
      </c>
      <c r="BK464" s="189">
        <f>ROUND(I464*H464,2)</f>
        <v>0</v>
      </c>
      <c r="BL464" s="18" t="s">
        <v>260</v>
      </c>
      <c r="BM464" s="188" t="s">
        <v>767</v>
      </c>
    </row>
    <row r="465" spans="1:65" s="2" customFormat="1" ht="19.2">
      <c r="A465" s="35"/>
      <c r="B465" s="36"/>
      <c r="C465" s="37"/>
      <c r="D465" s="190" t="s">
        <v>165</v>
      </c>
      <c r="E465" s="37"/>
      <c r="F465" s="191" t="s">
        <v>768</v>
      </c>
      <c r="G465" s="37"/>
      <c r="H465" s="37"/>
      <c r="I465" s="192"/>
      <c r="J465" s="37"/>
      <c r="K465" s="37"/>
      <c r="L465" s="40"/>
      <c r="M465" s="193"/>
      <c r="N465" s="194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165</v>
      </c>
      <c r="AU465" s="18" t="s">
        <v>85</v>
      </c>
    </row>
    <row r="466" spans="1:65" s="13" customFormat="1" ht="10.199999999999999">
      <c r="B466" s="195"/>
      <c r="C466" s="196"/>
      <c r="D466" s="190" t="s">
        <v>167</v>
      </c>
      <c r="E466" s="197" t="s">
        <v>19</v>
      </c>
      <c r="F466" s="198" t="s">
        <v>753</v>
      </c>
      <c r="G466" s="196"/>
      <c r="H466" s="199">
        <v>85.3</v>
      </c>
      <c r="I466" s="200"/>
      <c r="J466" s="196"/>
      <c r="K466" s="196"/>
      <c r="L466" s="201"/>
      <c r="M466" s="202"/>
      <c r="N466" s="203"/>
      <c r="O466" s="203"/>
      <c r="P466" s="203"/>
      <c r="Q466" s="203"/>
      <c r="R466" s="203"/>
      <c r="S466" s="203"/>
      <c r="T466" s="204"/>
      <c r="AT466" s="205" t="s">
        <v>167</v>
      </c>
      <c r="AU466" s="205" t="s">
        <v>85</v>
      </c>
      <c r="AV466" s="13" t="s">
        <v>85</v>
      </c>
      <c r="AW466" s="13" t="s">
        <v>36</v>
      </c>
      <c r="AX466" s="13" t="s">
        <v>83</v>
      </c>
      <c r="AY466" s="205" t="s">
        <v>157</v>
      </c>
    </row>
    <row r="467" spans="1:65" s="2" customFormat="1" ht="22.2" customHeight="1">
      <c r="A467" s="35"/>
      <c r="B467" s="36"/>
      <c r="C467" s="176" t="s">
        <v>769</v>
      </c>
      <c r="D467" s="176" t="s">
        <v>159</v>
      </c>
      <c r="E467" s="177" t="s">
        <v>770</v>
      </c>
      <c r="F467" s="178" t="s">
        <v>771</v>
      </c>
      <c r="G467" s="179" t="s">
        <v>177</v>
      </c>
      <c r="H467" s="180">
        <v>85.3</v>
      </c>
      <c r="I467" s="181"/>
      <c r="J467" s="182">
        <f>ROUND(I467*H467,2)</f>
        <v>0</v>
      </c>
      <c r="K467" s="183"/>
      <c r="L467" s="40"/>
      <c r="M467" s="184" t="s">
        <v>19</v>
      </c>
      <c r="N467" s="185" t="s">
        <v>46</v>
      </c>
      <c r="O467" s="65"/>
      <c r="P467" s="186">
        <f>O467*H467</f>
        <v>0</v>
      </c>
      <c r="Q467" s="186">
        <v>0</v>
      </c>
      <c r="R467" s="186">
        <f>Q467*H467</f>
        <v>0</v>
      </c>
      <c r="S467" s="186">
        <v>2.5000000000000001E-3</v>
      </c>
      <c r="T467" s="187">
        <f>S467*H467</f>
        <v>0.21325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88" t="s">
        <v>260</v>
      </c>
      <c r="AT467" s="188" t="s">
        <v>159</v>
      </c>
      <c r="AU467" s="188" t="s">
        <v>85</v>
      </c>
      <c r="AY467" s="18" t="s">
        <v>157</v>
      </c>
      <c r="BE467" s="189">
        <f>IF(N467="základní",J467,0)</f>
        <v>0</v>
      </c>
      <c r="BF467" s="189">
        <f>IF(N467="snížená",J467,0)</f>
        <v>0</v>
      </c>
      <c r="BG467" s="189">
        <f>IF(N467="zákl. přenesená",J467,0)</f>
        <v>0</v>
      </c>
      <c r="BH467" s="189">
        <f>IF(N467="sníž. přenesená",J467,0)</f>
        <v>0</v>
      </c>
      <c r="BI467" s="189">
        <f>IF(N467="nulová",J467,0)</f>
        <v>0</v>
      </c>
      <c r="BJ467" s="18" t="s">
        <v>83</v>
      </c>
      <c r="BK467" s="189">
        <f>ROUND(I467*H467,2)</f>
        <v>0</v>
      </c>
      <c r="BL467" s="18" t="s">
        <v>260</v>
      </c>
      <c r="BM467" s="188" t="s">
        <v>772</v>
      </c>
    </row>
    <row r="468" spans="1:65" s="2" customFormat="1" ht="10.199999999999999">
      <c r="A468" s="35"/>
      <c r="B468" s="36"/>
      <c r="C468" s="37"/>
      <c r="D468" s="190" t="s">
        <v>165</v>
      </c>
      <c r="E468" s="37"/>
      <c r="F468" s="191" t="s">
        <v>773</v>
      </c>
      <c r="G468" s="37"/>
      <c r="H468" s="37"/>
      <c r="I468" s="192"/>
      <c r="J468" s="37"/>
      <c r="K468" s="37"/>
      <c r="L468" s="40"/>
      <c r="M468" s="193"/>
      <c r="N468" s="194"/>
      <c r="O468" s="65"/>
      <c r="P468" s="65"/>
      <c r="Q468" s="65"/>
      <c r="R468" s="65"/>
      <c r="S468" s="65"/>
      <c r="T468" s="66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165</v>
      </c>
      <c r="AU468" s="18" t="s">
        <v>85</v>
      </c>
    </row>
    <row r="469" spans="1:65" s="13" customFormat="1" ht="10.199999999999999">
      <c r="B469" s="195"/>
      <c r="C469" s="196"/>
      <c r="D469" s="190" t="s">
        <v>167</v>
      </c>
      <c r="E469" s="197" t="s">
        <v>19</v>
      </c>
      <c r="F469" s="198" t="s">
        <v>753</v>
      </c>
      <c r="G469" s="196"/>
      <c r="H469" s="199">
        <v>85.3</v>
      </c>
      <c r="I469" s="200"/>
      <c r="J469" s="196"/>
      <c r="K469" s="196"/>
      <c r="L469" s="201"/>
      <c r="M469" s="202"/>
      <c r="N469" s="203"/>
      <c r="O469" s="203"/>
      <c r="P469" s="203"/>
      <c r="Q469" s="203"/>
      <c r="R469" s="203"/>
      <c r="S469" s="203"/>
      <c r="T469" s="204"/>
      <c r="AT469" s="205" t="s">
        <v>167</v>
      </c>
      <c r="AU469" s="205" t="s">
        <v>85</v>
      </c>
      <c r="AV469" s="13" t="s">
        <v>85</v>
      </c>
      <c r="AW469" s="13" t="s">
        <v>36</v>
      </c>
      <c r="AX469" s="13" t="s">
        <v>83</v>
      </c>
      <c r="AY469" s="205" t="s">
        <v>157</v>
      </c>
    </row>
    <row r="470" spans="1:65" s="2" customFormat="1" ht="13.8" customHeight="1">
      <c r="A470" s="35"/>
      <c r="B470" s="36"/>
      <c r="C470" s="176" t="s">
        <v>774</v>
      </c>
      <c r="D470" s="176" t="s">
        <v>159</v>
      </c>
      <c r="E470" s="177" t="s">
        <v>775</v>
      </c>
      <c r="F470" s="178" t="s">
        <v>776</v>
      </c>
      <c r="G470" s="179" t="s">
        <v>177</v>
      </c>
      <c r="H470" s="180">
        <v>85.01</v>
      </c>
      <c r="I470" s="181"/>
      <c r="J470" s="182">
        <f>ROUND(I470*H470,2)</f>
        <v>0</v>
      </c>
      <c r="K470" s="183"/>
      <c r="L470" s="40"/>
      <c r="M470" s="184" t="s">
        <v>19</v>
      </c>
      <c r="N470" s="185" t="s">
        <v>46</v>
      </c>
      <c r="O470" s="65"/>
      <c r="P470" s="186">
        <f>O470*H470</f>
        <v>0</v>
      </c>
      <c r="Q470" s="186">
        <v>5.0000000000000001E-4</v>
      </c>
      <c r="R470" s="186">
        <f>Q470*H470</f>
        <v>4.2505000000000001E-2</v>
      </c>
      <c r="S470" s="186">
        <v>0</v>
      </c>
      <c r="T470" s="187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8" t="s">
        <v>260</v>
      </c>
      <c r="AT470" s="188" t="s">
        <v>159</v>
      </c>
      <c r="AU470" s="188" t="s">
        <v>85</v>
      </c>
      <c r="AY470" s="18" t="s">
        <v>157</v>
      </c>
      <c r="BE470" s="189">
        <f>IF(N470="základní",J470,0)</f>
        <v>0</v>
      </c>
      <c r="BF470" s="189">
        <f>IF(N470="snížená",J470,0)</f>
        <v>0</v>
      </c>
      <c r="BG470" s="189">
        <f>IF(N470="zákl. přenesená",J470,0)</f>
        <v>0</v>
      </c>
      <c r="BH470" s="189">
        <f>IF(N470="sníž. přenesená",J470,0)</f>
        <v>0</v>
      </c>
      <c r="BI470" s="189">
        <f>IF(N470="nulová",J470,0)</f>
        <v>0</v>
      </c>
      <c r="BJ470" s="18" t="s">
        <v>83</v>
      </c>
      <c r="BK470" s="189">
        <f>ROUND(I470*H470,2)</f>
        <v>0</v>
      </c>
      <c r="BL470" s="18" t="s">
        <v>260</v>
      </c>
      <c r="BM470" s="188" t="s">
        <v>777</v>
      </c>
    </row>
    <row r="471" spans="1:65" s="2" customFormat="1" ht="10.199999999999999">
      <c r="A471" s="35"/>
      <c r="B471" s="36"/>
      <c r="C471" s="37"/>
      <c r="D471" s="190" t="s">
        <v>165</v>
      </c>
      <c r="E471" s="37"/>
      <c r="F471" s="191" t="s">
        <v>778</v>
      </c>
      <c r="G471" s="37"/>
      <c r="H471" s="37"/>
      <c r="I471" s="192"/>
      <c r="J471" s="37"/>
      <c r="K471" s="37"/>
      <c r="L471" s="40"/>
      <c r="M471" s="193"/>
      <c r="N471" s="194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165</v>
      </c>
      <c r="AU471" s="18" t="s">
        <v>85</v>
      </c>
    </row>
    <row r="472" spans="1:65" s="13" customFormat="1" ht="10.199999999999999">
      <c r="B472" s="195"/>
      <c r="C472" s="196"/>
      <c r="D472" s="190" t="s">
        <v>167</v>
      </c>
      <c r="E472" s="197" t="s">
        <v>19</v>
      </c>
      <c r="F472" s="198" t="s">
        <v>103</v>
      </c>
      <c r="G472" s="196"/>
      <c r="H472" s="199">
        <v>85.01</v>
      </c>
      <c r="I472" s="200"/>
      <c r="J472" s="196"/>
      <c r="K472" s="196"/>
      <c r="L472" s="201"/>
      <c r="M472" s="202"/>
      <c r="N472" s="203"/>
      <c r="O472" s="203"/>
      <c r="P472" s="203"/>
      <c r="Q472" s="203"/>
      <c r="R472" s="203"/>
      <c r="S472" s="203"/>
      <c r="T472" s="204"/>
      <c r="AT472" s="205" t="s">
        <v>167</v>
      </c>
      <c r="AU472" s="205" t="s">
        <v>85</v>
      </c>
      <c r="AV472" s="13" t="s">
        <v>85</v>
      </c>
      <c r="AW472" s="13" t="s">
        <v>36</v>
      </c>
      <c r="AX472" s="13" t="s">
        <v>83</v>
      </c>
      <c r="AY472" s="205" t="s">
        <v>157</v>
      </c>
    </row>
    <row r="473" spans="1:65" s="2" customFormat="1" ht="34.799999999999997" customHeight="1">
      <c r="A473" s="35"/>
      <c r="B473" s="36"/>
      <c r="C473" s="238" t="s">
        <v>779</v>
      </c>
      <c r="D473" s="238" t="s">
        <v>415</v>
      </c>
      <c r="E473" s="239" t="s">
        <v>780</v>
      </c>
      <c r="F473" s="240" t="s">
        <v>781</v>
      </c>
      <c r="G473" s="241" t="s">
        <v>177</v>
      </c>
      <c r="H473" s="242">
        <v>93.510999999999996</v>
      </c>
      <c r="I473" s="243"/>
      <c r="J473" s="244">
        <f>ROUND(I473*H473,2)</f>
        <v>0</v>
      </c>
      <c r="K473" s="245"/>
      <c r="L473" s="246"/>
      <c r="M473" s="247" t="s">
        <v>19</v>
      </c>
      <c r="N473" s="248" t="s">
        <v>46</v>
      </c>
      <c r="O473" s="65"/>
      <c r="P473" s="186">
        <f>O473*H473</f>
        <v>0</v>
      </c>
      <c r="Q473" s="186">
        <v>1.32E-3</v>
      </c>
      <c r="R473" s="186">
        <f>Q473*H473</f>
        <v>0.12343451999999999</v>
      </c>
      <c r="S473" s="186">
        <v>0</v>
      </c>
      <c r="T473" s="187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88" t="s">
        <v>365</v>
      </c>
      <c r="AT473" s="188" t="s">
        <v>415</v>
      </c>
      <c r="AU473" s="188" t="s">
        <v>85</v>
      </c>
      <c r="AY473" s="18" t="s">
        <v>157</v>
      </c>
      <c r="BE473" s="189">
        <f>IF(N473="základní",J473,0)</f>
        <v>0</v>
      </c>
      <c r="BF473" s="189">
        <f>IF(N473="snížená",J473,0)</f>
        <v>0</v>
      </c>
      <c r="BG473" s="189">
        <f>IF(N473="zákl. přenesená",J473,0)</f>
        <v>0</v>
      </c>
      <c r="BH473" s="189">
        <f>IF(N473="sníž. přenesená",J473,0)</f>
        <v>0</v>
      </c>
      <c r="BI473" s="189">
        <f>IF(N473="nulová",J473,0)</f>
        <v>0</v>
      </c>
      <c r="BJ473" s="18" t="s">
        <v>83</v>
      </c>
      <c r="BK473" s="189">
        <f>ROUND(I473*H473,2)</f>
        <v>0</v>
      </c>
      <c r="BL473" s="18" t="s">
        <v>260</v>
      </c>
      <c r="BM473" s="188" t="s">
        <v>782</v>
      </c>
    </row>
    <row r="474" spans="1:65" s="2" customFormat="1" ht="19.2">
      <c r="A474" s="35"/>
      <c r="B474" s="36"/>
      <c r="C474" s="37"/>
      <c r="D474" s="190" t="s">
        <v>165</v>
      </c>
      <c r="E474" s="37"/>
      <c r="F474" s="191" t="s">
        <v>781</v>
      </c>
      <c r="G474" s="37"/>
      <c r="H474" s="37"/>
      <c r="I474" s="192"/>
      <c r="J474" s="37"/>
      <c r="K474" s="37"/>
      <c r="L474" s="40"/>
      <c r="M474" s="193"/>
      <c r="N474" s="194"/>
      <c r="O474" s="65"/>
      <c r="P474" s="65"/>
      <c r="Q474" s="65"/>
      <c r="R474" s="65"/>
      <c r="S474" s="65"/>
      <c r="T474" s="66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165</v>
      </c>
      <c r="AU474" s="18" t="s">
        <v>85</v>
      </c>
    </row>
    <row r="475" spans="1:65" s="13" customFormat="1" ht="10.199999999999999">
      <c r="B475" s="195"/>
      <c r="C475" s="196"/>
      <c r="D475" s="190" t="s">
        <v>167</v>
      </c>
      <c r="E475" s="196"/>
      <c r="F475" s="198" t="s">
        <v>783</v>
      </c>
      <c r="G475" s="196"/>
      <c r="H475" s="199">
        <v>93.510999999999996</v>
      </c>
      <c r="I475" s="200"/>
      <c r="J475" s="196"/>
      <c r="K475" s="196"/>
      <c r="L475" s="201"/>
      <c r="M475" s="202"/>
      <c r="N475" s="203"/>
      <c r="O475" s="203"/>
      <c r="P475" s="203"/>
      <c r="Q475" s="203"/>
      <c r="R475" s="203"/>
      <c r="S475" s="203"/>
      <c r="T475" s="204"/>
      <c r="AT475" s="205" t="s">
        <v>167</v>
      </c>
      <c r="AU475" s="205" t="s">
        <v>85</v>
      </c>
      <c r="AV475" s="13" t="s">
        <v>85</v>
      </c>
      <c r="AW475" s="13" t="s">
        <v>4</v>
      </c>
      <c r="AX475" s="13" t="s">
        <v>83</v>
      </c>
      <c r="AY475" s="205" t="s">
        <v>157</v>
      </c>
    </row>
    <row r="476" spans="1:65" s="2" customFormat="1" ht="13.8" customHeight="1">
      <c r="A476" s="35"/>
      <c r="B476" s="36"/>
      <c r="C476" s="176" t="s">
        <v>784</v>
      </c>
      <c r="D476" s="176" t="s">
        <v>159</v>
      </c>
      <c r="E476" s="177" t="s">
        <v>785</v>
      </c>
      <c r="F476" s="178" t="s">
        <v>786</v>
      </c>
      <c r="G476" s="179" t="s">
        <v>177</v>
      </c>
      <c r="H476" s="180">
        <v>200.69</v>
      </c>
      <c r="I476" s="181"/>
      <c r="J476" s="182">
        <f>ROUND(I476*H476,2)</f>
        <v>0</v>
      </c>
      <c r="K476" s="183"/>
      <c r="L476" s="40"/>
      <c r="M476" s="184" t="s">
        <v>19</v>
      </c>
      <c r="N476" s="185" t="s">
        <v>46</v>
      </c>
      <c r="O476" s="65"/>
      <c r="P476" s="186">
        <f>O476*H476</f>
        <v>0</v>
      </c>
      <c r="Q476" s="186">
        <v>2.9999999999999997E-4</v>
      </c>
      <c r="R476" s="186">
        <f>Q476*H476</f>
        <v>6.0206999999999997E-2</v>
      </c>
      <c r="S476" s="186">
        <v>0</v>
      </c>
      <c r="T476" s="187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8" t="s">
        <v>260</v>
      </c>
      <c r="AT476" s="188" t="s">
        <v>159</v>
      </c>
      <c r="AU476" s="188" t="s">
        <v>85</v>
      </c>
      <c r="AY476" s="18" t="s">
        <v>157</v>
      </c>
      <c r="BE476" s="189">
        <f>IF(N476="základní",J476,0)</f>
        <v>0</v>
      </c>
      <c r="BF476" s="189">
        <f>IF(N476="snížená",J476,0)</f>
        <v>0</v>
      </c>
      <c r="BG476" s="189">
        <f>IF(N476="zákl. přenesená",J476,0)</f>
        <v>0</v>
      </c>
      <c r="BH476" s="189">
        <f>IF(N476="sníž. přenesená",J476,0)</f>
        <v>0</v>
      </c>
      <c r="BI476" s="189">
        <f>IF(N476="nulová",J476,0)</f>
        <v>0</v>
      </c>
      <c r="BJ476" s="18" t="s">
        <v>83</v>
      </c>
      <c r="BK476" s="189">
        <f>ROUND(I476*H476,2)</f>
        <v>0</v>
      </c>
      <c r="BL476" s="18" t="s">
        <v>260</v>
      </c>
      <c r="BM476" s="188" t="s">
        <v>787</v>
      </c>
    </row>
    <row r="477" spans="1:65" s="2" customFormat="1" ht="19.2">
      <c r="A477" s="35"/>
      <c r="B477" s="36"/>
      <c r="C477" s="37"/>
      <c r="D477" s="190" t="s">
        <v>165</v>
      </c>
      <c r="E477" s="37"/>
      <c r="F477" s="191" t="s">
        <v>788</v>
      </c>
      <c r="G477" s="37"/>
      <c r="H477" s="37"/>
      <c r="I477" s="192"/>
      <c r="J477" s="37"/>
      <c r="K477" s="37"/>
      <c r="L477" s="40"/>
      <c r="M477" s="193"/>
      <c r="N477" s="194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165</v>
      </c>
      <c r="AU477" s="18" t="s">
        <v>85</v>
      </c>
    </row>
    <row r="478" spans="1:65" s="13" customFormat="1" ht="10.199999999999999">
      <c r="B478" s="195"/>
      <c r="C478" s="196"/>
      <c r="D478" s="190" t="s">
        <v>167</v>
      </c>
      <c r="E478" s="197" t="s">
        <v>19</v>
      </c>
      <c r="F478" s="198" t="s">
        <v>106</v>
      </c>
      <c r="G478" s="196"/>
      <c r="H478" s="199">
        <v>200.69</v>
      </c>
      <c r="I478" s="200"/>
      <c r="J478" s="196"/>
      <c r="K478" s="196"/>
      <c r="L478" s="201"/>
      <c r="M478" s="202"/>
      <c r="N478" s="203"/>
      <c r="O478" s="203"/>
      <c r="P478" s="203"/>
      <c r="Q478" s="203"/>
      <c r="R478" s="203"/>
      <c r="S478" s="203"/>
      <c r="T478" s="204"/>
      <c r="AT478" s="205" t="s">
        <v>167</v>
      </c>
      <c r="AU478" s="205" t="s">
        <v>85</v>
      </c>
      <c r="AV478" s="13" t="s">
        <v>85</v>
      </c>
      <c r="AW478" s="13" t="s">
        <v>36</v>
      </c>
      <c r="AX478" s="13" t="s">
        <v>83</v>
      </c>
      <c r="AY478" s="205" t="s">
        <v>157</v>
      </c>
    </row>
    <row r="479" spans="1:65" s="2" customFormat="1" ht="13.8" customHeight="1">
      <c r="A479" s="35"/>
      <c r="B479" s="36"/>
      <c r="C479" s="238" t="s">
        <v>789</v>
      </c>
      <c r="D479" s="238" t="s">
        <v>415</v>
      </c>
      <c r="E479" s="239" t="s">
        <v>790</v>
      </c>
      <c r="F479" s="240" t="s">
        <v>791</v>
      </c>
      <c r="G479" s="241" t="s">
        <v>177</v>
      </c>
      <c r="H479" s="242">
        <v>220.75899999999999</v>
      </c>
      <c r="I479" s="243"/>
      <c r="J479" s="244">
        <f>ROUND(I479*H479,2)</f>
        <v>0</v>
      </c>
      <c r="K479" s="245"/>
      <c r="L479" s="246"/>
      <c r="M479" s="247" t="s">
        <v>19</v>
      </c>
      <c r="N479" s="248" t="s">
        <v>46</v>
      </c>
      <c r="O479" s="65"/>
      <c r="P479" s="186">
        <f>O479*H479</f>
        <v>0</v>
      </c>
      <c r="Q479" s="186">
        <v>2.8300000000000001E-3</v>
      </c>
      <c r="R479" s="186">
        <f>Q479*H479</f>
        <v>0.62474796999999993</v>
      </c>
      <c r="S479" s="186">
        <v>0</v>
      </c>
      <c r="T479" s="187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188" t="s">
        <v>365</v>
      </c>
      <c r="AT479" s="188" t="s">
        <v>415</v>
      </c>
      <c r="AU479" s="188" t="s">
        <v>85</v>
      </c>
      <c r="AY479" s="18" t="s">
        <v>157</v>
      </c>
      <c r="BE479" s="189">
        <f>IF(N479="základní",J479,0)</f>
        <v>0</v>
      </c>
      <c r="BF479" s="189">
        <f>IF(N479="snížená",J479,0)</f>
        <v>0</v>
      </c>
      <c r="BG479" s="189">
        <f>IF(N479="zákl. přenesená",J479,0)</f>
        <v>0</v>
      </c>
      <c r="BH479" s="189">
        <f>IF(N479="sníž. přenesená",J479,0)</f>
        <v>0</v>
      </c>
      <c r="BI479" s="189">
        <f>IF(N479="nulová",J479,0)</f>
        <v>0</v>
      </c>
      <c r="BJ479" s="18" t="s">
        <v>83</v>
      </c>
      <c r="BK479" s="189">
        <f>ROUND(I479*H479,2)</f>
        <v>0</v>
      </c>
      <c r="BL479" s="18" t="s">
        <v>260</v>
      </c>
      <c r="BM479" s="188" t="s">
        <v>792</v>
      </c>
    </row>
    <row r="480" spans="1:65" s="2" customFormat="1" ht="10.199999999999999">
      <c r="A480" s="35"/>
      <c r="B480" s="36"/>
      <c r="C480" s="37"/>
      <c r="D480" s="190" t="s">
        <v>165</v>
      </c>
      <c r="E480" s="37"/>
      <c r="F480" s="191" t="s">
        <v>791</v>
      </c>
      <c r="G480" s="37"/>
      <c r="H480" s="37"/>
      <c r="I480" s="192"/>
      <c r="J480" s="37"/>
      <c r="K480" s="37"/>
      <c r="L480" s="40"/>
      <c r="M480" s="193"/>
      <c r="N480" s="194"/>
      <c r="O480" s="65"/>
      <c r="P480" s="65"/>
      <c r="Q480" s="65"/>
      <c r="R480" s="65"/>
      <c r="S480" s="65"/>
      <c r="T480" s="66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8" t="s">
        <v>165</v>
      </c>
      <c r="AU480" s="18" t="s">
        <v>85</v>
      </c>
    </row>
    <row r="481" spans="1:65" s="13" customFormat="1" ht="10.199999999999999">
      <c r="B481" s="195"/>
      <c r="C481" s="196"/>
      <c r="D481" s="190" t="s">
        <v>167</v>
      </c>
      <c r="E481" s="196"/>
      <c r="F481" s="198" t="s">
        <v>793</v>
      </c>
      <c r="G481" s="196"/>
      <c r="H481" s="199">
        <v>220.75899999999999</v>
      </c>
      <c r="I481" s="200"/>
      <c r="J481" s="196"/>
      <c r="K481" s="196"/>
      <c r="L481" s="201"/>
      <c r="M481" s="202"/>
      <c r="N481" s="203"/>
      <c r="O481" s="203"/>
      <c r="P481" s="203"/>
      <c r="Q481" s="203"/>
      <c r="R481" s="203"/>
      <c r="S481" s="203"/>
      <c r="T481" s="204"/>
      <c r="AT481" s="205" t="s">
        <v>167</v>
      </c>
      <c r="AU481" s="205" t="s">
        <v>85</v>
      </c>
      <c r="AV481" s="13" t="s">
        <v>85</v>
      </c>
      <c r="AW481" s="13" t="s">
        <v>4</v>
      </c>
      <c r="AX481" s="13" t="s">
        <v>83</v>
      </c>
      <c r="AY481" s="205" t="s">
        <v>157</v>
      </c>
    </row>
    <row r="482" spans="1:65" s="2" customFormat="1" ht="13.8" customHeight="1">
      <c r="A482" s="35"/>
      <c r="B482" s="36"/>
      <c r="C482" s="176" t="s">
        <v>794</v>
      </c>
      <c r="D482" s="176" t="s">
        <v>159</v>
      </c>
      <c r="E482" s="177" t="s">
        <v>795</v>
      </c>
      <c r="F482" s="178" t="s">
        <v>796</v>
      </c>
      <c r="G482" s="179" t="s">
        <v>346</v>
      </c>
      <c r="H482" s="180">
        <v>53.16</v>
      </c>
      <c r="I482" s="181"/>
      <c r="J482" s="182">
        <f>ROUND(I482*H482,2)</f>
        <v>0</v>
      </c>
      <c r="K482" s="183"/>
      <c r="L482" s="40"/>
      <c r="M482" s="184" t="s">
        <v>19</v>
      </c>
      <c r="N482" s="185" t="s">
        <v>46</v>
      </c>
      <c r="O482" s="65"/>
      <c r="P482" s="186">
        <f>O482*H482</f>
        <v>0</v>
      </c>
      <c r="Q482" s="186">
        <v>0</v>
      </c>
      <c r="R482" s="186">
        <f>Q482*H482</f>
        <v>0</v>
      </c>
      <c r="S482" s="186">
        <v>2.9999999999999997E-4</v>
      </c>
      <c r="T482" s="187">
        <f>S482*H482</f>
        <v>1.5947999999999997E-2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8" t="s">
        <v>260</v>
      </c>
      <c r="AT482" s="188" t="s">
        <v>159</v>
      </c>
      <c r="AU482" s="188" t="s">
        <v>85</v>
      </c>
      <c r="AY482" s="18" t="s">
        <v>157</v>
      </c>
      <c r="BE482" s="189">
        <f>IF(N482="základní",J482,0)</f>
        <v>0</v>
      </c>
      <c r="BF482" s="189">
        <f>IF(N482="snížená",J482,0)</f>
        <v>0</v>
      </c>
      <c r="BG482" s="189">
        <f>IF(N482="zákl. přenesená",J482,0)</f>
        <v>0</v>
      </c>
      <c r="BH482" s="189">
        <f>IF(N482="sníž. přenesená",J482,0)</f>
        <v>0</v>
      </c>
      <c r="BI482" s="189">
        <f>IF(N482="nulová",J482,0)</f>
        <v>0</v>
      </c>
      <c r="BJ482" s="18" t="s">
        <v>83</v>
      </c>
      <c r="BK482" s="189">
        <f>ROUND(I482*H482,2)</f>
        <v>0</v>
      </c>
      <c r="BL482" s="18" t="s">
        <v>260</v>
      </c>
      <c r="BM482" s="188" t="s">
        <v>797</v>
      </c>
    </row>
    <row r="483" spans="1:65" s="2" customFormat="1" ht="10.199999999999999">
      <c r="A483" s="35"/>
      <c r="B483" s="36"/>
      <c r="C483" s="37"/>
      <c r="D483" s="190" t="s">
        <v>165</v>
      </c>
      <c r="E483" s="37"/>
      <c r="F483" s="191" t="s">
        <v>798</v>
      </c>
      <c r="G483" s="37"/>
      <c r="H483" s="37"/>
      <c r="I483" s="192"/>
      <c r="J483" s="37"/>
      <c r="K483" s="37"/>
      <c r="L483" s="40"/>
      <c r="M483" s="193"/>
      <c r="N483" s="194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165</v>
      </c>
      <c r="AU483" s="18" t="s">
        <v>85</v>
      </c>
    </row>
    <row r="484" spans="1:65" s="13" customFormat="1" ht="10.199999999999999">
      <c r="B484" s="195"/>
      <c r="C484" s="196"/>
      <c r="D484" s="190" t="s">
        <v>167</v>
      </c>
      <c r="E484" s="197" t="s">
        <v>19</v>
      </c>
      <c r="F484" s="198" t="s">
        <v>799</v>
      </c>
      <c r="G484" s="196"/>
      <c r="H484" s="199">
        <v>53.16</v>
      </c>
      <c r="I484" s="200"/>
      <c r="J484" s="196"/>
      <c r="K484" s="196"/>
      <c r="L484" s="201"/>
      <c r="M484" s="202"/>
      <c r="N484" s="203"/>
      <c r="O484" s="203"/>
      <c r="P484" s="203"/>
      <c r="Q484" s="203"/>
      <c r="R484" s="203"/>
      <c r="S484" s="203"/>
      <c r="T484" s="204"/>
      <c r="AT484" s="205" t="s">
        <v>167</v>
      </c>
      <c r="AU484" s="205" t="s">
        <v>85</v>
      </c>
      <c r="AV484" s="13" t="s">
        <v>85</v>
      </c>
      <c r="AW484" s="13" t="s">
        <v>36</v>
      </c>
      <c r="AX484" s="13" t="s">
        <v>83</v>
      </c>
      <c r="AY484" s="205" t="s">
        <v>157</v>
      </c>
    </row>
    <row r="485" spans="1:65" s="2" customFormat="1" ht="13.8" customHeight="1">
      <c r="A485" s="35"/>
      <c r="B485" s="36"/>
      <c r="C485" s="176" t="s">
        <v>800</v>
      </c>
      <c r="D485" s="176" t="s">
        <v>159</v>
      </c>
      <c r="E485" s="177" t="s">
        <v>801</v>
      </c>
      <c r="F485" s="178" t="s">
        <v>802</v>
      </c>
      <c r="G485" s="179" t="s">
        <v>346</v>
      </c>
      <c r="H485" s="180">
        <v>114</v>
      </c>
      <c r="I485" s="181"/>
      <c r="J485" s="182">
        <f>ROUND(I485*H485,2)</f>
        <v>0</v>
      </c>
      <c r="K485" s="183"/>
      <c r="L485" s="40"/>
      <c r="M485" s="184" t="s">
        <v>19</v>
      </c>
      <c r="N485" s="185" t="s">
        <v>46</v>
      </c>
      <c r="O485" s="65"/>
      <c r="P485" s="186">
        <f>O485*H485</f>
        <v>0</v>
      </c>
      <c r="Q485" s="186">
        <v>1.0000000000000001E-5</v>
      </c>
      <c r="R485" s="186">
        <f>Q485*H485</f>
        <v>1.1400000000000002E-3</v>
      </c>
      <c r="S485" s="186">
        <v>0</v>
      </c>
      <c r="T485" s="187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188" t="s">
        <v>260</v>
      </c>
      <c r="AT485" s="188" t="s">
        <v>159</v>
      </c>
      <c r="AU485" s="188" t="s">
        <v>85</v>
      </c>
      <c r="AY485" s="18" t="s">
        <v>157</v>
      </c>
      <c r="BE485" s="189">
        <f>IF(N485="základní",J485,0)</f>
        <v>0</v>
      </c>
      <c r="BF485" s="189">
        <f>IF(N485="snížená",J485,0)</f>
        <v>0</v>
      </c>
      <c r="BG485" s="189">
        <f>IF(N485="zákl. přenesená",J485,0)</f>
        <v>0</v>
      </c>
      <c r="BH485" s="189">
        <f>IF(N485="sníž. přenesená",J485,0)</f>
        <v>0</v>
      </c>
      <c r="BI485" s="189">
        <f>IF(N485="nulová",J485,0)</f>
        <v>0</v>
      </c>
      <c r="BJ485" s="18" t="s">
        <v>83</v>
      </c>
      <c r="BK485" s="189">
        <f>ROUND(I485*H485,2)</f>
        <v>0</v>
      </c>
      <c r="BL485" s="18" t="s">
        <v>260</v>
      </c>
      <c r="BM485" s="188" t="s">
        <v>803</v>
      </c>
    </row>
    <row r="486" spans="1:65" s="2" customFormat="1" ht="10.199999999999999">
      <c r="A486" s="35"/>
      <c r="B486" s="36"/>
      <c r="C486" s="37"/>
      <c r="D486" s="190" t="s">
        <v>165</v>
      </c>
      <c r="E486" s="37"/>
      <c r="F486" s="191" t="s">
        <v>804</v>
      </c>
      <c r="G486" s="37"/>
      <c r="H486" s="37"/>
      <c r="I486" s="192"/>
      <c r="J486" s="37"/>
      <c r="K486" s="37"/>
      <c r="L486" s="40"/>
      <c r="M486" s="193"/>
      <c r="N486" s="194"/>
      <c r="O486" s="65"/>
      <c r="P486" s="65"/>
      <c r="Q486" s="65"/>
      <c r="R486" s="65"/>
      <c r="S486" s="65"/>
      <c r="T486" s="66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165</v>
      </c>
      <c r="AU486" s="18" t="s">
        <v>85</v>
      </c>
    </row>
    <row r="487" spans="1:65" s="13" customFormat="1" ht="10.199999999999999">
      <c r="B487" s="195"/>
      <c r="C487" s="196"/>
      <c r="D487" s="190" t="s">
        <v>167</v>
      </c>
      <c r="E487" s="197" t="s">
        <v>19</v>
      </c>
      <c r="F487" s="198" t="s">
        <v>805</v>
      </c>
      <c r="G487" s="196"/>
      <c r="H487" s="199">
        <v>53.16</v>
      </c>
      <c r="I487" s="200"/>
      <c r="J487" s="196"/>
      <c r="K487" s="196"/>
      <c r="L487" s="201"/>
      <c r="M487" s="202"/>
      <c r="N487" s="203"/>
      <c r="O487" s="203"/>
      <c r="P487" s="203"/>
      <c r="Q487" s="203"/>
      <c r="R487" s="203"/>
      <c r="S487" s="203"/>
      <c r="T487" s="204"/>
      <c r="AT487" s="205" t="s">
        <v>167</v>
      </c>
      <c r="AU487" s="205" t="s">
        <v>85</v>
      </c>
      <c r="AV487" s="13" t="s">
        <v>85</v>
      </c>
      <c r="AW487" s="13" t="s">
        <v>36</v>
      </c>
      <c r="AX487" s="13" t="s">
        <v>75</v>
      </c>
      <c r="AY487" s="205" t="s">
        <v>157</v>
      </c>
    </row>
    <row r="488" spans="1:65" s="13" customFormat="1" ht="10.199999999999999">
      <c r="B488" s="195"/>
      <c r="C488" s="196"/>
      <c r="D488" s="190" t="s">
        <v>167</v>
      </c>
      <c r="E488" s="197" t="s">
        <v>19</v>
      </c>
      <c r="F488" s="198" t="s">
        <v>806</v>
      </c>
      <c r="G488" s="196"/>
      <c r="H488" s="199">
        <v>60.84</v>
      </c>
      <c r="I488" s="200"/>
      <c r="J488" s="196"/>
      <c r="K488" s="196"/>
      <c r="L488" s="201"/>
      <c r="M488" s="202"/>
      <c r="N488" s="203"/>
      <c r="O488" s="203"/>
      <c r="P488" s="203"/>
      <c r="Q488" s="203"/>
      <c r="R488" s="203"/>
      <c r="S488" s="203"/>
      <c r="T488" s="204"/>
      <c r="AT488" s="205" t="s">
        <v>167</v>
      </c>
      <c r="AU488" s="205" t="s">
        <v>85</v>
      </c>
      <c r="AV488" s="13" t="s">
        <v>85</v>
      </c>
      <c r="AW488" s="13" t="s">
        <v>36</v>
      </c>
      <c r="AX488" s="13" t="s">
        <v>75</v>
      </c>
      <c r="AY488" s="205" t="s">
        <v>157</v>
      </c>
    </row>
    <row r="489" spans="1:65" s="14" customFormat="1" ht="10.199999999999999">
      <c r="B489" s="206"/>
      <c r="C489" s="207"/>
      <c r="D489" s="190" t="s">
        <v>167</v>
      </c>
      <c r="E489" s="208" t="s">
        <v>19</v>
      </c>
      <c r="F489" s="209" t="s">
        <v>200</v>
      </c>
      <c r="G489" s="207"/>
      <c r="H489" s="210">
        <v>114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167</v>
      </c>
      <c r="AU489" s="216" t="s">
        <v>85</v>
      </c>
      <c r="AV489" s="14" t="s">
        <v>163</v>
      </c>
      <c r="AW489" s="14" t="s">
        <v>36</v>
      </c>
      <c r="AX489" s="14" t="s">
        <v>83</v>
      </c>
      <c r="AY489" s="216" t="s">
        <v>157</v>
      </c>
    </row>
    <row r="490" spans="1:65" s="2" customFormat="1" ht="13.8" customHeight="1">
      <c r="A490" s="35"/>
      <c r="B490" s="36"/>
      <c r="C490" s="238" t="s">
        <v>807</v>
      </c>
      <c r="D490" s="238" t="s">
        <v>415</v>
      </c>
      <c r="E490" s="239" t="s">
        <v>808</v>
      </c>
      <c r="F490" s="240" t="s">
        <v>809</v>
      </c>
      <c r="G490" s="241" t="s">
        <v>346</v>
      </c>
      <c r="H490" s="242">
        <v>116.28</v>
      </c>
      <c r="I490" s="243"/>
      <c r="J490" s="244">
        <f>ROUND(I490*H490,2)</f>
        <v>0</v>
      </c>
      <c r="K490" s="245"/>
      <c r="L490" s="246"/>
      <c r="M490" s="247" t="s">
        <v>19</v>
      </c>
      <c r="N490" s="248" t="s">
        <v>46</v>
      </c>
      <c r="O490" s="65"/>
      <c r="P490" s="186">
        <f>O490*H490</f>
        <v>0</v>
      </c>
      <c r="Q490" s="186">
        <v>2.2000000000000001E-4</v>
      </c>
      <c r="R490" s="186">
        <f>Q490*H490</f>
        <v>2.5581599999999999E-2</v>
      </c>
      <c r="S490" s="186">
        <v>0</v>
      </c>
      <c r="T490" s="187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88" t="s">
        <v>365</v>
      </c>
      <c r="AT490" s="188" t="s">
        <v>415</v>
      </c>
      <c r="AU490" s="188" t="s">
        <v>85</v>
      </c>
      <c r="AY490" s="18" t="s">
        <v>157</v>
      </c>
      <c r="BE490" s="189">
        <f>IF(N490="základní",J490,0)</f>
        <v>0</v>
      </c>
      <c r="BF490" s="189">
        <f>IF(N490="snížená",J490,0)</f>
        <v>0</v>
      </c>
      <c r="BG490" s="189">
        <f>IF(N490="zákl. přenesená",J490,0)</f>
        <v>0</v>
      </c>
      <c r="BH490" s="189">
        <f>IF(N490="sníž. přenesená",J490,0)</f>
        <v>0</v>
      </c>
      <c r="BI490" s="189">
        <f>IF(N490="nulová",J490,0)</f>
        <v>0</v>
      </c>
      <c r="BJ490" s="18" t="s">
        <v>83</v>
      </c>
      <c r="BK490" s="189">
        <f>ROUND(I490*H490,2)</f>
        <v>0</v>
      </c>
      <c r="BL490" s="18" t="s">
        <v>260</v>
      </c>
      <c r="BM490" s="188" t="s">
        <v>810</v>
      </c>
    </row>
    <row r="491" spans="1:65" s="2" customFormat="1" ht="10.199999999999999">
      <c r="A491" s="35"/>
      <c r="B491" s="36"/>
      <c r="C491" s="37"/>
      <c r="D491" s="190" t="s">
        <v>165</v>
      </c>
      <c r="E491" s="37"/>
      <c r="F491" s="191" t="s">
        <v>809</v>
      </c>
      <c r="G491" s="37"/>
      <c r="H491" s="37"/>
      <c r="I491" s="192"/>
      <c r="J491" s="37"/>
      <c r="K491" s="37"/>
      <c r="L491" s="40"/>
      <c r="M491" s="193"/>
      <c r="N491" s="194"/>
      <c r="O491" s="65"/>
      <c r="P491" s="65"/>
      <c r="Q491" s="65"/>
      <c r="R491" s="65"/>
      <c r="S491" s="65"/>
      <c r="T491" s="66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165</v>
      </c>
      <c r="AU491" s="18" t="s">
        <v>85</v>
      </c>
    </row>
    <row r="492" spans="1:65" s="13" customFormat="1" ht="10.199999999999999">
      <c r="B492" s="195"/>
      <c r="C492" s="196"/>
      <c r="D492" s="190" t="s">
        <v>167</v>
      </c>
      <c r="E492" s="196"/>
      <c r="F492" s="198" t="s">
        <v>811</v>
      </c>
      <c r="G492" s="196"/>
      <c r="H492" s="199">
        <v>116.28</v>
      </c>
      <c r="I492" s="200"/>
      <c r="J492" s="196"/>
      <c r="K492" s="196"/>
      <c r="L492" s="201"/>
      <c r="M492" s="202"/>
      <c r="N492" s="203"/>
      <c r="O492" s="203"/>
      <c r="P492" s="203"/>
      <c r="Q492" s="203"/>
      <c r="R492" s="203"/>
      <c r="S492" s="203"/>
      <c r="T492" s="204"/>
      <c r="AT492" s="205" t="s">
        <v>167</v>
      </c>
      <c r="AU492" s="205" t="s">
        <v>85</v>
      </c>
      <c r="AV492" s="13" t="s">
        <v>85</v>
      </c>
      <c r="AW492" s="13" t="s">
        <v>4</v>
      </c>
      <c r="AX492" s="13" t="s">
        <v>83</v>
      </c>
      <c r="AY492" s="205" t="s">
        <v>157</v>
      </c>
    </row>
    <row r="493" spans="1:65" s="2" customFormat="1" ht="13.8" customHeight="1">
      <c r="A493" s="35"/>
      <c r="B493" s="36"/>
      <c r="C493" s="176" t="s">
        <v>812</v>
      </c>
      <c r="D493" s="176" t="s">
        <v>159</v>
      </c>
      <c r="E493" s="177" t="s">
        <v>813</v>
      </c>
      <c r="F493" s="178" t="s">
        <v>814</v>
      </c>
      <c r="G493" s="179" t="s">
        <v>346</v>
      </c>
      <c r="H493" s="180">
        <v>52.33</v>
      </c>
      <c r="I493" s="181"/>
      <c r="J493" s="182">
        <f>ROUND(I493*H493,2)</f>
        <v>0</v>
      </c>
      <c r="K493" s="183"/>
      <c r="L493" s="40"/>
      <c r="M493" s="184" t="s">
        <v>19</v>
      </c>
      <c r="N493" s="185" t="s">
        <v>46</v>
      </c>
      <c r="O493" s="65"/>
      <c r="P493" s="186">
        <f>O493*H493</f>
        <v>0</v>
      </c>
      <c r="Q493" s="186">
        <v>1.0000000000000001E-5</v>
      </c>
      <c r="R493" s="186">
        <f>Q493*H493</f>
        <v>5.2329999999999998E-4</v>
      </c>
      <c r="S493" s="186">
        <v>0</v>
      </c>
      <c r="T493" s="187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88" t="s">
        <v>260</v>
      </c>
      <c r="AT493" s="188" t="s">
        <v>159</v>
      </c>
      <c r="AU493" s="188" t="s">
        <v>85</v>
      </c>
      <c r="AY493" s="18" t="s">
        <v>157</v>
      </c>
      <c r="BE493" s="189">
        <f>IF(N493="základní",J493,0)</f>
        <v>0</v>
      </c>
      <c r="BF493" s="189">
        <f>IF(N493="snížená",J493,0)</f>
        <v>0</v>
      </c>
      <c r="BG493" s="189">
        <f>IF(N493="zákl. přenesená",J493,0)</f>
        <v>0</v>
      </c>
      <c r="BH493" s="189">
        <f>IF(N493="sníž. přenesená",J493,0)</f>
        <v>0</v>
      </c>
      <c r="BI493" s="189">
        <f>IF(N493="nulová",J493,0)</f>
        <v>0</v>
      </c>
      <c r="BJ493" s="18" t="s">
        <v>83</v>
      </c>
      <c r="BK493" s="189">
        <f>ROUND(I493*H493,2)</f>
        <v>0</v>
      </c>
      <c r="BL493" s="18" t="s">
        <v>260</v>
      </c>
      <c r="BM493" s="188" t="s">
        <v>815</v>
      </c>
    </row>
    <row r="494" spans="1:65" s="2" customFormat="1" ht="10.199999999999999">
      <c r="A494" s="35"/>
      <c r="B494" s="36"/>
      <c r="C494" s="37"/>
      <c r="D494" s="190" t="s">
        <v>165</v>
      </c>
      <c r="E494" s="37"/>
      <c r="F494" s="191" t="s">
        <v>816</v>
      </c>
      <c r="G494" s="37"/>
      <c r="H494" s="37"/>
      <c r="I494" s="192"/>
      <c r="J494" s="37"/>
      <c r="K494" s="37"/>
      <c r="L494" s="40"/>
      <c r="M494" s="193"/>
      <c r="N494" s="194"/>
      <c r="O494" s="65"/>
      <c r="P494" s="65"/>
      <c r="Q494" s="65"/>
      <c r="R494" s="65"/>
      <c r="S494" s="65"/>
      <c r="T494" s="66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165</v>
      </c>
      <c r="AU494" s="18" t="s">
        <v>85</v>
      </c>
    </row>
    <row r="495" spans="1:65" s="13" customFormat="1" ht="10.199999999999999">
      <c r="B495" s="195"/>
      <c r="C495" s="196"/>
      <c r="D495" s="190" t="s">
        <v>167</v>
      </c>
      <c r="E495" s="197" t="s">
        <v>19</v>
      </c>
      <c r="F495" s="198" t="s">
        <v>817</v>
      </c>
      <c r="G495" s="196"/>
      <c r="H495" s="199">
        <v>22.85</v>
      </c>
      <c r="I495" s="200"/>
      <c r="J495" s="196"/>
      <c r="K495" s="196"/>
      <c r="L495" s="201"/>
      <c r="M495" s="202"/>
      <c r="N495" s="203"/>
      <c r="O495" s="203"/>
      <c r="P495" s="203"/>
      <c r="Q495" s="203"/>
      <c r="R495" s="203"/>
      <c r="S495" s="203"/>
      <c r="T495" s="204"/>
      <c r="AT495" s="205" t="s">
        <v>167</v>
      </c>
      <c r="AU495" s="205" t="s">
        <v>85</v>
      </c>
      <c r="AV495" s="13" t="s">
        <v>85</v>
      </c>
      <c r="AW495" s="13" t="s">
        <v>36</v>
      </c>
      <c r="AX495" s="13" t="s">
        <v>75</v>
      </c>
      <c r="AY495" s="205" t="s">
        <v>157</v>
      </c>
    </row>
    <row r="496" spans="1:65" s="13" customFormat="1" ht="10.199999999999999">
      <c r="B496" s="195"/>
      <c r="C496" s="196"/>
      <c r="D496" s="190" t="s">
        <v>167</v>
      </c>
      <c r="E496" s="197" t="s">
        <v>19</v>
      </c>
      <c r="F496" s="198" t="s">
        <v>818</v>
      </c>
      <c r="G496" s="196"/>
      <c r="H496" s="199">
        <v>29.48</v>
      </c>
      <c r="I496" s="200"/>
      <c r="J496" s="196"/>
      <c r="K496" s="196"/>
      <c r="L496" s="201"/>
      <c r="M496" s="202"/>
      <c r="N496" s="203"/>
      <c r="O496" s="203"/>
      <c r="P496" s="203"/>
      <c r="Q496" s="203"/>
      <c r="R496" s="203"/>
      <c r="S496" s="203"/>
      <c r="T496" s="204"/>
      <c r="AT496" s="205" t="s">
        <v>167</v>
      </c>
      <c r="AU496" s="205" t="s">
        <v>85</v>
      </c>
      <c r="AV496" s="13" t="s">
        <v>85</v>
      </c>
      <c r="AW496" s="13" t="s">
        <v>36</v>
      </c>
      <c r="AX496" s="13" t="s">
        <v>75</v>
      </c>
      <c r="AY496" s="205" t="s">
        <v>157</v>
      </c>
    </row>
    <row r="497" spans="1:65" s="14" customFormat="1" ht="10.199999999999999">
      <c r="B497" s="206"/>
      <c r="C497" s="207"/>
      <c r="D497" s="190" t="s">
        <v>167</v>
      </c>
      <c r="E497" s="208" t="s">
        <v>19</v>
      </c>
      <c r="F497" s="209" t="s">
        <v>200</v>
      </c>
      <c r="G497" s="207"/>
      <c r="H497" s="210">
        <v>52.33</v>
      </c>
      <c r="I497" s="211"/>
      <c r="J497" s="207"/>
      <c r="K497" s="207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167</v>
      </c>
      <c r="AU497" s="216" t="s">
        <v>85</v>
      </c>
      <c r="AV497" s="14" t="s">
        <v>163</v>
      </c>
      <c r="AW497" s="14" t="s">
        <v>36</v>
      </c>
      <c r="AX497" s="14" t="s">
        <v>83</v>
      </c>
      <c r="AY497" s="216" t="s">
        <v>157</v>
      </c>
    </row>
    <row r="498" spans="1:65" s="2" customFormat="1" ht="13.8" customHeight="1">
      <c r="A498" s="35"/>
      <c r="B498" s="36"/>
      <c r="C498" s="238" t="s">
        <v>819</v>
      </c>
      <c r="D498" s="238" t="s">
        <v>415</v>
      </c>
      <c r="E498" s="239" t="s">
        <v>820</v>
      </c>
      <c r="F498" s="240" t="s">
        <v>821</v>
      </c>
      <c r="G498" s="241" t="s">
        <v>346</v>
      </c>
      <c r="H498" s="242">
        <v>53.377000000000002</v>
      </c>
      <c r="I498" s="243"/>
      <c r="J498" s="244">
        <f>ROUND(I498*H498,2)</f>
        <v>0</v>
      </c>
      <c r="K498" s="245"/>
      <c r="L498" s="246"/>
      <c r="M498" s="247" t="s">
        <v>19</v>
      </c>
      <c r="N498" s="248" t="s">
        <v>46</v>
      </c>
      <c r="O498" s="65"/>
      <c r="P498" s="186">
        <f>O498*H498</f>
        <v>0</v>
      </c>
      <c r="Q498" s="186">
        <v>2.9999999999999997E-4</v>
      </c>
      <c r="R498" s="186">
        <f>Q498*H498</f>
        <v>1.6013099999999999E-2</v>
      </c>
      <c r="S498" s="186">
        <v>0</v>
      </c>
      <c r="T498" s="187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8" t="s">
        <v>365</v>
      </c>
      <c r="AT498" s="188" t="s">
        <v>415</v>
      </c>
      <c r="AU498" s="188" t="s">
        <v>85</v>
      </c>
      <c r="AY498" s="18" t="s">
        <v>157</v>
      </c>
      <c r="BE498" s="189">
        <f>IF(N498="základní",J498,0)</f>
        <v>0</v>
      </c>
      <c r="BF498" s="189">
        <f>IF(N498="snížená",J498,0)</f>
        <v>0</v>
      </c>
      <c r="BG498" s="189">
        <f>IF(N498="zákl. přenesená",J498,0)</f>
        <v>0</v>
      </c>
      <c r="BH498" s="189">
        <f>IF(N498="sníž. přenesená",J498,0)</f>
        <v>0</v>
      </c>
      <c r="BI498" s="189">
        <f>IF(N498="nulová",J498,0)</f>
        <v>0</v>
      </c>
      <c r="BJ498" s="18" t="s">
        <v>83</v>
      </c>
      <c r="BK498" s="189">
        <f>ROUND(I498*H498,2)</f>
        <v>0</v>
      </c>
      <c r="BL498" s="18" t="s">
        <v>260</v>
      </c>
      <c r="BM498" s="188" t="s">
        <v>822</v>
      </c>
    </row>
    <row r="499" spans="1:65" s="2" customFormat="1" ht="10.199999999999999">
      <c r="A499" s="35"/>
      <c r="B499" s="36"/>
      <c r="C499" s="37"/>
      <c r="D499" s="190" t="s">
        <v>165</v>
      </c>
      <c r="E499" s="37"/>
      <c r="F499" s="191" t="s">
        <v>821</v>
      </c>
      <c r="G499" s="37"/>
      <c r="H499" s="37"/>
      <c r="I499" s="192"/>
      <c r="J499" s="37"/>
      <c r="K499" s="37"/>
      <c r="L499" s="40"/>
      <c r="M499" s="193"/>
      <c r="N499" s="194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165</v>
      </c>
      <c r="AU499" s="18" t="s">
        <v>85</v>
      </c>
    </row>
    <row r="500" spans="1:65" s="13" customFormat="1" ht="10.199999999999999">
      <c r="B500" s="195"/>
      <c r="C500" s="196"/>
      <c r="D500" s="190" t="s">
        <v>167</v>
      </c>
      <c r="E500" s="196"/>
      <c r="F500" s="198" t="s">
        <v>823</v>
      </c>
      <c r="G500" s="196"/>
      <c r="H500" s="199">
        <v>53.377000000000002</v>
      </c>
      <c r="I500" s="200"/>
      <c r="J500" s="196"/>
      <c r="K500" s="196"/>
      <c r="L500" s="201"/>
      <c r="M500" s="202"/>
      <c r="N500" s="203"/>
      <c r="O500" s="203"/>
      <c r="P500" s="203"/>
      <c r="Q500" s="203"/>
      <c r="R500" s="203"/>
      <c r="S500" s="203"/>
      <c r="T500" s="204"/>
      <c r="AT500" s="205" t="s">
        <v>167</v>
      </c>
      <c r="AU500" s="205" t="s">
        <v>85</v>
      </c>
      <c r="AV500" s="13" t="s">
        <v>85</v>
      </c>
      <c r="AW500" s="13" t="s">
        <v>4</v>
      </c>
      <c r="AX500" s="13" t="s">
        <v>83</v>
      </c>
      <c r="AY500" s="205" t="s">
        <v>157</v>
      </c>
    </row>
    <row r="501" spans="1:65" s="2" customFormat="1" ht="13.8" customHeight="1">
      <c r="A501" s="35"/>
      <c r="B501" s="36"/>
      <c r="C501" s="176" t="s">
        <v>824</v>
      </c>
      <c r="D501" s="176" t="s">
        <v>159</v>
      </c>
      <c r="E501" s="177" t="s">
        <v>825</v>
      </c>
      <c r="F501" s="178" t="s">
        <v>826</v>
      </c>
      <c r="G501" s="179" t="s">
        <v>346</v>
      </c>
      <c r="H501" s="180">
        <v>52.33</v>
      </c>
      <c r="I501" s="181"/>
      <c r="J501" s="182">
        <f>ROUND(I501*H501,2)</f>
        <v>0</v>
      </c>
      <c r="K501" s="183"/>
      <c r="L501" s="40"/>
      <c r="M501" s="184" t="s">
        <v>19</v>
      </c>
      <c r="N501" s="185" t="s">
        <v>46</v>
      </c>
      <c r="O501" s="65"/>
      <c r="P501" s="186">
        <f>O501*H501</f>
        <v>0</v>
      </c>
      <c r="Q501" s="186">
        <v>0</v>
      </c>
      <c r="R501" s="186">
        <f>Q501*H501</f>
        <v>0</v>
      </c>
      <c r="S501" s="186">
        <v>0</v>
      </c>
      <c r="T501" s="187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88" t="s">
        <v>260</v>
      </c>
      <c r="AT501" s="188" t="s">
        <v>159</v>
      </c>
      <c r="AU501" s="188" t="s">
        <v>85</v>
      </c>
      <c r="AY501" s="18" t="s">
        <v>157</v>
      </c>
      <c r="BE501" s="189">
        <f>IF(N501="základní",J501,0)</f>
        <v>0</v>
      </c>
      <c r="BF501" s="189">
        <f>IF(N501="snížená",J501,0)</f>
        <v>0</v>
      </c>
      <c r="BG501" s="189">
        <f>IF(N501="zákl. přenesená",J501,0)</f>
        <v>0</v>
      </c>
      <c r="BH501" s="189">
        <f>IF(N501="sníž. přenesená",J501,0)</f>
        <v>0</v>
      </c>
      <c r="BI501" s="189">
        <f>IF(N501="nulová",J501,0)</f>
        <v>0</v>
      </c>
      <c r="BJ501" s="18" t="s">
        <v>83</v>
      </c>
      <c r="BK501" s="189">
        <f>ROUND(I501*H501,2)</f>
        <v>0</v>
      </c>
      <c r="BL501" s="18" t="s">
        <v>260</v>
      </c>
      <c r="BM501" s="188" t="s">
        <v>827</v>
      </c>
    </row>
    <row r="502" spans="1:65" s="2" customFormat="1" ht="10.199999999999999">
      <c r="A502" s="35"/>
      <c r="B502" s="36"/>
      <c r="C502" s="37"/>
      <c r="D502" s="190" t="s">
        <v>165</v>
      </c>
      <c r="E502" s="37"/>
      <c r="F502" s="191" t="s">
        <v>828</v>
      </c>
      <c r="G502" s="37"/>
      <c r="H502" s="37"/>
      <c r="I502" s="192"/>
      <c r="J502" s="37"/>
      <c r="K502" s="37"/>
      <c r="L502" s="40"/>
      <c r="M502" s="193"/>
      <c r="N502" s="194"/>
      <c r="O502" s="65"/>
      <c r="P502" s="65"/>
      <c r="Q502" s="65"/>
      <c r="R502" s="65"/>
      <c r="S502" s="65"/>
      <c r="T502" s="66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165</v>
      </c>
      <c r="AU502" s="18" t="s">
        <v>85</v>
      </c>
    </row>
    <row r="503" spans="1:65" s="2" customFormat="1" ht="34.799999999999997" customHeight="1">
      <c r="A503" s="35"/>
      <c r="B503" s="36"/>
      <c r="C503" s="238" t="s">
        <v>829</v>
      </c>
      <c r="D503" s="238" t="s">
        <v>415</v>
      </c>
      <c r="E503" s="239" t="s">
        <v>780</v>
      </c>
      <c r="F503" s="240" t="s">
        <v>781</v>
      </c>
      <c r="G503" s="241" t="s">
        <v>177</v>
      </c>
      <c r="H503" s="242">
        <v>3.1659999999999999</v>
      </c>
      <c r="I503" s="243"/>
      <c r="J503" s="244">
        <f>ROUND(I503*H503,2)</f>
        <v>0</v>
      </c>
      <c r="K503" s="245"/>
      <c r="L503" s="246"/>
      <c r="M503" s="247" t="s">
        <v>19</v>
      </c>
      <c r="N503" s="248" t="s">
        <v>46</v>
      </c>
      <c r="O503" s="65"/>
      <c r="P503" s="186">
        <f>O503*H503</f>
        <v>0</v>
      </c>
      <c r="Q503" s="186">
        <v>1.32E-3</v>
      </c>
      <c r="R503" s="186">
        <f>Q503*H503</f>
        <v>4.1791199999999997E-3</v>
      </c>
      <c r="S503" s="186">
        <v>0</v>
      </c>
      <c r="T503" s="187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88" t="s">
        <v>365</v>
      </c>
      <c r="AT503" s="188" t="s">
        <v>415</v>
      </c>
      <c r="AU503" s="188" t="s">
        <v>85</v>
      </c>
      <c r="AY503" s="18" t="s">
        <v>157</v>
      </c>
      <c r="BE503" s="189">
        <f>IF(N503="základní",J503,0)</f>
        <v>0</v>
      </c>
      <c r="BF503" s="189">
        <f>IF(N503="snížená",J503,0)</f>
        <v>0</v>
      </c>
      <c r="BG503" s="189">
        <f>IF(N503="zákl. přenesená",J503,0)</f>
        <v>0</v>
      </c>
      <c r="BH503" s="189">
        <f>IF(N503="sníž. přenesená",J503,0)</f>
        <v>0</v>
      </c>
      <c r="BI503" s="189">
        <f>IF(N503="nulová",J503,0)</f>
        <v>0</v>
      </c>
      <c r="BJ503" s="18" t="s">
        <v>83</v>
      </c>
      <c r="BK503" s="189">
        <f>ROUND(I503*H503,2)</f>
        <v>0</v>
      </c>
      <c r="BL503" s="18" t="s">
        <v>260</v>
      </c>
      <c r="BM503" s="188" t="s">
        <v>830</v>
      </c>
    </row>
    <row r="504" spans="1:65" s="2" customFormat="1" ht="19.2">
      <c r="A504" s="35"/>
      <c r="B504" s="36"/>
      <c r="C504" s="37"/>
      <c r="D504" s="190" t="s">
        <v>165</v>
      </c>
      <c r="E504" s="37"/>
      <c r="F504" s="191" t="s">
        <v>781</v>
      </c>
      <c r="G504" s="37"/>
      <c r="H504" s="37"/>
      <c r="I504" s="192"/>
      <c r="J504" s="37"/>
      <c r="K504" s="37"/>
      <c r="L504" s="40"/>
      <c r="M504" s="193"/>
      <c r="N504" s="194"/>
      <c r="O504" s="65"/>
      <c r="P504" s="65"/>
      <c r="Q504" s="65"/>
      <c r="R504" s="65"/>
      <c r="S504" s="65"/>
      <c r="T504" s="66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165</v>
      </c>
      <c r="AU504" s="18" t="s">
        <v>85</v>
      </c>
    </row>
    <row r="505" spans="1:65" s="13" customFormat="1" ht="10.199999999999999">
      <c r="B505" s="195"/>
      <c r="C505" s="196"/>
      <c r="D505" s="190" t="s">
        <v>167</v>
      </c>
      <c r="E505" s="197" t="s">
        <v>19</v>
      </c>
      <c r="F505" s="198" t="s">
        <v>831</v>
      </c>
      <c r="G505" s="196"/>
      <c r="H505" s="199">
        <v>2.8780000000000001</v>
      </c>
      <c r="I505" s="200"/>
      <c r="J505" s="196"/>
      <c r="K505" s="196"/>
      <c r="L505" s="201"/>
      <c r="M505" s="202"/>
      <c r="N505" s="203"/>
      <c r="O505" s="203"/>
      <c r="P505" s="203"/>
      <c r="Q505" s="203"/>
      <c r="R505" s="203"/>
      <c r="S505" s="203"/>
      <c r="T505" s="204"/>
      <c r="AT505" s="205" t="s">
        <v>167</v>
      </c>
      <c r="AU505" s="205" t="s">
        <v>85</v>
      </c>
      <c r="AV505" s="13" t="s">
        <v>85</v>
      </c>
      <c r="AW505" s="13" t="s">
        <v>36</v>
      </c>
      <c r="AX505" s="13" t="s">
        <v>83</v>
      </c>
      <c r="AY505" s="205" t="s">
        <v>157</v>
      </c>
    </row>
    <row r="506" spans="1:65" s="13" customFormat="1" ht="10.199999999999999">
      <c r="B506" s="195"/>
      <c r="C506" s="196"/>
      <c r="D506" s="190" t="s">
        <v>167</v>
      </c>
      <c r="E506" s="196"/>
      <c r="F506" s="198" t="s">
        <v>832</v>
      </c>
      <c r="G506" s="196"/>
      <c r="H506" s="199">
        <v>3.1659999999999999</v>
      </c>
      <c r="I506" s="200"/>
      <c r="J506" s="196"/>
      <c r="K506" s="196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167</v>
      </c>
      <c r="AU506" s="205" t="s">
        <v>85</v>
      </c>
      <c r="AV506" s="13" t="s">
        <v>85</v>
      </c>
      <c r="AW506" s="13" t="s">
        <v>4</v>
      </c>
      <c r="AX506" s="13" t="s">
        <v>83</v>
      </c>
      <c r="AY506" s="205" t="s">
        <v>157</v>
      </c>
    </row>
    <row r="507" spans="1:65" s="2" customFormat="1" ht="22.2" customHeight="1">
      <c r="A507" s="35"/>
      <c r="B507" s="36"/>
      <c r="C507" s="176" t="s">
        <v>833</v>
      </c>
      <c r="D507" s="176" t="s">
        <v>159</v>
      </c>
      <c r="E507" s="177" t="s">
        <v>834</v>
      </c>
      <c r="F507" s="178" t="s">
        <v>835</v>
      </c>
      <c r="G507" s="179" t="s">
        <v>171</v>
      </c>
      <c r="H507" s="180">
        <v>1.5529999999999999</v>
      </c>
      <c r="I507" s="181"/>
      <c r="J507" s="182">
        <f>ROUND(I507*H507,2)</f>
        <v>0</v>
      </c>
      <c r="K507" s="183"/>
      <c r="L507" s="40"/>
      <c r="M507" s="184" t="s">
        <v>19</v>
      </c>
      <c r="N507" s="185" t="s">
        <v>46</v>
      </c>
      <c r="O507" s="65"/>
      <c r="P507" s="186">
        <f>O507*H507</f>
        <v>0</v>
      </c>
      <c r="Q507" s="186">
        <v>0</v>
      </c>
      <c r="R507" s="186">
        <f>Q507*H507</f>
        <v>0</v>
      </c>
      <c r="S507" s="186">
        <v>0</v>
      </c>
      <c r="T507" s="187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88" t="s">
        <v>260</v>
      </c>
      <c r="AT507" s="188" t="s">
        <v>159</v>
      </c>
      <c r="AU507" s="188" t="s">
        <v>85</v>
      </c>
      <c r="AY507" s="18" t="s">
        <v>157</v>
      </c>
      <c r="BE507" s="189">
        <f>IF(N507="základní",J507,0)</f>
        <v>0</v>
      </c>
      <c r="BF507" s="189">
        <f>IF(N507="snížená",J507,0)</f>
        <v>0</v>
      </c>
      <c r="BG507" s="189">
        <f>IF(N507="zákl. přenesená",J507,0)</f>
        <v>0</v>
      </c>
      <c r="BH507" s="189">
        <f>IF(N507="sníž. přenesená",J507,0)</f>
        <v>0</v>
      </c>
      <c r="BI507" s="189">
        <f>IF(N507="nulová",J507,0)</f>
        <v>0</v>
      </c>
      <c r="BJ507" s="18" t="s">
        <v>83</v>
      </c>
      <c r="BK507" s="189">
        <f>ROUND(I507*H507,2)</f>
        <v>0</v>
      </c>
      <c r="BL507" s="18" t="s">
        <v>260</v>
      </c>
      <c r="BM507" s="188" t="s">
        <v>836</v>
      </c>
    </row>
    <row r="508" spans="1:65" s="2" customFormat="1" ht="28.8">
      <c r="A508" s="35"/>
      <c r="B508" s="36"/>
      <c r="C508" s="37"/>
      <c r="D508" s="190" t="s">
        <v>165</v>
      </c>
      <c r="E508" s="37"/>
      <c r="F508" s="191" t="s">
        <v>837</v>
      </c>
      <c r="G508" s="37"/>
      <c r="H508" s="37"/>
      <c r="I508" s="192"/>
      <c r="J508" s="37"/>
      <c r="K508" s="37"/>
      <c r="L508" s="40"/>
      <c r="M508" s="193"/>
      <c r="N508" s="194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165</v>
      </c>
      <c r="AU508" s="18" t="s">
        <v>85</v>
      </c>
    </row>
    <row r="509" spans="1:65" s="12" customFormat="1" ht="22.8" customHeight="1">
      <c r="B509" s="160"/>
      <c r="C509" s="161"/>
      <c r="D509" s="162" t="s">
        <v>74</v>
      </c>
      <c r="E509" s="174" t="s">
        <v>838</v>
      </c>
      <c r="F509" s="174" t="s">
        <v>839</v>
      </c>
      <c r="G509" s="161"/>
      <c r="H509" s="161"/>
      <c r="I509" s="164"/>
      <c r="J509" s="175">
        <f>BK509</f>
        <v>0</v>
      </c>
      <c r="K509" s="161"/>
      <c r="L509" s="166"/>
      <c r="M509" s="167"/>
      <c r="N509" s="168"/>
      <c r="O509" s="168"/>
      <c r="P509" s="169">
        <f>SUM(P510:P520)</f>
        <v>0</v>
      </c>
      <c r="Q509" s="168"/>
      <c r="R509" s="169">
        <f>SUM(R510:R520)</f>
        <v>1.9130265</v>
      </c>
      <c r="S509" s="168"/>
      <c r="T509" s="170">
        <f>SUM(T510:T520)</f>
        <v>0</v>
      </c>
      <c r="AR509" s="171" t="s">
        <v>85</v>
      </c>
      <c r="AT509" s="172" t="s">
        <v>74</v>
      </c>
      <c r="AU509" s="172" t="s">
        <v>83</v>
      </c>
      <c r="AY509" s="171" t="s">
        <v>157</v>
      </c>
      <c r="BK509" s="173">
        <f>SUM(BK510:BK520)</f>
        <v>0</v>
      </c>
    </row>
    <row r="510" spans="1:65" s="2" customFormat="1" ht="13.8" customHeight="1">
      <c r="A510" s="35"/>
      <c r="B510" s="36"/>
      <c r="C510" s="176" t="s">
        <v>840</v>
      </c>
      <c r="D510" s="176" t="s">
        <v>159</v>
      </c>
      <c r="E510" s="177" t="s">
        <v>841</v>
      </c>
      <c r="F510" s="178" t="s">
        <v>842</v>
      </c>
      <c r="G510" s="179" t="s">
        <v>177</v>
      </c>
      <c r="H510" s="180">
        <v>124.271</v>
      </c>
      <c r="I510" s="181"/>
      <c r="J510" s="182">
        <f>ROUND(I510*H510,2)</f>
        <v>0</v>
      </c>
      <c r="K510" s="183"/>
      <c r="L510" s="40"/>
      <c r="M510" s="184" t="s">
        <v>19</v>
      </c>
      <c r="N510" s="185" t="s">
        <v>46</v>
      </c>
      <c r="O510" s="65"/>
      <c r="P510" s="186">
        <f>O510*H510</f>
        <v>0</v>
      </c>
      <c r="Q510" s="186">
        <v>2.9999999999999997E-4</v>
      </c>
      <c r="R510" s="186">
        <f>Q510*H510</f>
        <v>3.7281299999999996E-2</v>
      </c>
      <c r="S510" s="186">
        <v>0</v>
      </c>
      <c r="T510" s="187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88" t="s">
        <v>260</v>
      </c>
      <c r="AT510" s="188" t="s">
        <v>159</v>
      </c>
      <c r="AU510" s="188" t="s">
        <v>85</v>
      </c>
      <c r="AY510" s="18" t="s">
        <v>157</v>
      </c>
      <c r="BE510" s="189">
        <f>IF(N510="základní",J510,0)</f>
        <v>0</v>
      </c>
      <c r="BF510" s="189">
        <f>IF(N510="snížená",J510,0)</f>
        <v>0</v>
      </c>
      <c r="BG510" s="189">
        <f>IF(N510="zákl. přenesená",J510,0)</f>
        <v>0</v>
      </c>
      <c r="BH510" s="189">
        <f>IF(N510="sníž. přenesená",J510,0)</f>
        <v>0</v>
      </c>
      <c r="BI510" s="189">
        <f>IF(N510="nulová",J510,0)</f>
        <v>0</v>
      </c>
      <c r="BJ510" s="18" t="s">
        <v>83</v>
      </c>
      <c r="BK510" s="189">
        <f>ROUND(I510*H510,2)</f>
        <v>0</v>
      </c>
      <c r="BL510" s="18" t="s">
        <v>260</v>
      </c>
      <c r="BM510" s="188" t="s">
        <v>843</v>
      </c>
    </row>
    <row r="511" spans="1:65" s="2" customFormat="1" ht="19.2">
      <c r="A511" s="35"/>
      <c r="B511" s="36"/>
      <c r="C511" s="37"/>
      <c r="D511" s="190" t="s">
        <v>165</v>
      </c>
      <c r="E511" s="37"/>
      <c r="F511" s="191" t="s">
        <v>844</v>
      </c>
      <c r="G511" s="37"/>
      <c r="H511" s="37"/>
      <c r="I511" s="192"/>
      <c r="J511" s="37"/>
      <c r="K511" s="37"/>
      <c r="L511" s="40"/>
      <c r="M511" s="193"/>
      <c r="N511" s="194"/>
      <c r="O511" s="65"/>
      <c r="P511" s="65"/>
      <c r="Q511" s="65"/>
      <c r="R511" s="65"/>
      <c r="S511" s="65"/>
      <c r="T511" s="66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165</v>
      </c>
      <c r="AU511" s="18" t="s">
        <v>85</v>
      </c>
    </row>
    <row r="512" spans="1:65" s="13" customFormat="1" ht="10.199999999999999">
      <c r="B512" s="195"/>
      <c r="C512" s="196"/>
      <c r="D512" s="190" t="s">
        <v>167</v>
      </c>
      <c r="E512" s="197" t="s">
        <v>19</v>
      </c>
      <c r="F512" s="198" t="s">
        <v>92</v>
      </c>
      <c r="G512" s="196"/>
      <c r="H512" s="199">
        <v>124.271</v>
      </c>
      <c r="I512" s="200"/>
      <c r="J512" s="196"/>
      <c r="K512" s="196"/>
      <c r="L512" s="201"/>
      <c r="M512" s="202"/>
      <c r="N512" s="203"/>
      <c r="O512" s="203"/>
      <c r="P512" s="203"/>
      <c r="Q512" s="203"/>
      <c r="R512" s="203"/>
      <c r="S512" s="203"/>
      <c r="T512" s="204"/>
      <c r="AT512" s="205" t="s">
        <v>167</v>
      </c>
      <c r="AU512" s="205" t="s">
        <v>85</v>
      </c>
      <c r="AV512" s="13" t="s">
        <v>85</v>
      </c>
      <c r="AW512" s="13" t="s">
        <v>36</v>
      </c>
      <c r="AX512" s="13" t="s">
        <v>83</v>
      </c>
      <c r="AY512" s="205" t="s">
        <v>157</v>
      </c>
    </row>
    <row r="513" spans="1:65" s="2" customFormat="1" ht="22.2" customHeight="1">
      <c r="A513" s="35"/>
      <c r="B513" s="36"/>
      <c r="C513" s="176" t="s">
        <v>845</v>
      </c>
      <c r="D513" s="176" t="s">
        <v>159</v>
      </c>
      <c r="E513" s="177" t="s">
        <v>846</v>
      </c>
      <c r="F513" s="178" t="s">
        <v>847</v>
      </c>
      <c r="G513" s="179" t="s">
        <v>177</v>
      </c>
      <c r="H513" s="180">
        <v>124.271</v>
      </c>
      <c r="I513" s="181"/>
      <c r="J513" s="182">
        <f>ROUND(I513*H513,2)</f>
        <v>0</v>
      </c>
      <c r="K513" s="183"/>
      <c r="L513" s="40"/>
      <c r="M513" s="184" t="s">
        <v>19</v>
      </c>
      <c r="N513" s="185" t="s">
        <v>46</v>
      </c>
      <c r="O513" s="65"/>
      <c r="P513" s="186">
        <f>O513*H513</f>
        <v>0</v>
      </c>
      <c r="Q513" s="186">
        <v>5.0000000000000001E-3</v>
      </c>
      <c r="R513" s="186">
        <f>Q513*H513</f>
        <v>0.62135499999999999</v>
      </c>
      <c r="S513" s="186">
        <v>0</v>
      </c>
      <c r="T513" s="187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188" t="s">
        <v>260</v>
      </c>
      <c r="AT513" s="188" t="s">
        <v>159</v>
      </c>
      <c r="AU513" s="188" t="s">
        <v>85</v>
      </c>
      <c r="AY513" s="18" t="s">
        <v>157</v>
      </c>
      <c r="BE513" s="189">
        <f>IF(N513="základní",J513,0)</f>
        <v>0</v>
      </c>
      <c r="BF513" s="189">
        <f>IF(N513="snížená",J513,0)</f>
        <v>0</v>
      </c>
      <c r="BG513" s="189">
        <f>IF(N513="zákl. přenesená",J513,0)</f>
        <v>0</v>
      </c>
      <c r="BH513" s="189">
        <f>IF(N513="sníž. přenesená",J513,0)</f>
        <v>0</v>
      </c>
      <c r="BI513" s="189">
        <f>IF(N513="nulová",J513,0)</f>
        <v>0</v>
      </c>
      <c r="BJ513" s="18" t="s">
        <v>83</v>
      </c>
      <c r="BK513" s="189">
        <f>ROUND(I513*H513,2)</f>
        <v>0</v>
      </c>
      <c r="BL513" s="18" t="s">
        <v>260</v>
      </c>
      <c r="BM513" s="188" t="s">
        <v>848</v>
      </c>
    </row>
    <row r="514" spans="1:65" s="2" customFormat="1" ht="28.8">
      <c r="A514" s="35"/>
      <c r="B514" s="36"/>
      <c r="C514" s="37"/>
      <c r="D514" s="190" t="s">
        <v>165</v>
      </c>
      <c r="E514" s="37"/>
      <c r="F514" s="191" t="s">
        <v>849</v>
      </c>
      <c r="G514" s="37"/>
      <c r="H514" s="37"/>
      <c r="I514" s="192"/>
      <c r="J514" s="37"/>
      <c r="K514" s="37"/>
      <c r="L514" s="40"/>
      <c r="M514" s="193"/>
      <c r="N514" s="194"/>
      <c r="O514" s="65"/>
      <c r="P514" s="65"/>
      <c r="Q514" s="65"/>
      <c r="R514" s="65"/>
      <c r="S514" s="65"/>
      <c r="T514" s="66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8" t="s">
        <v>165</v>
      </c>
      <c r="AU514" s="18" t="s">
        <v>85</v>
      </c>
    </row>
    <row r="515" spans="1:65" s="13" customFormat="1" ht="10.199999999999999">
      <c r="B515" s="195"/>
      <c r="C515" s="196"/>
      <c r="D515" s="190" t="s">
        <v>167</v>
      </c>
      <c r="E515" s="197" t="s">
        <v>19</v>
      </c>
      <c r="F515" s="198" t="s">
        <v>92</v>
      </c>
      <c r="G515" s="196"/>
      <c r="H515" s="199">
        <v>124.271</v>
      </c>
      <c r="I515" s="200"/>
      <c r="J515" s="196"/>
      <c r="K515" s="196"/>
      <c r="L515" s="201"/>
      <c r="M515" s="202"/>
      <c r="N515" s="203"/>
      <c r="O515" s="203"/>
      <c r="P515" s="203"/>
      <c r="Q515" s="203"/>
      <c r="R515" s="203"/>
      <c r="S515" s="203"/>
      <c r="T515" s="204"/>
      <c r="AT515" s="205" t="s">
        <v>167</v>
      </c>
      <c r="AU515" s="205" t="s">
        <v>85</v>
      </c>
      <c r="AV515" s="13" t="s">
        <v>85</v>
      </c>
      <c r="AW515" s="13" t="s">
        <v>36</v>
      </c>
      <c r="AX515" s="13" t="s">
        <v>83</v>
      </c>
      <c r="AY515" s="205" t="s">
        <v>157</v>
      </c>
    </row>
    <row r="516" spans="1:65" s="2" customFormat="1" ht="13.8" customHeight="1">
      <c r="A516" s="35"/>
      <c r="B516" s="36"/>
      <c r="C516" s="238" t="s">
        <v>850</v>
      </c>
      <c r="D516" s="238" t="s">
        <v>415</v>
      </c>
      <c r="E516" s="239" t="s">
        <v>851</v>
      </c>
      <c r="F516" s="240" t="s">
        <v>852</v>
      </c>
      <c r="G516" s="241" t="s">
        <v>177</v>
      </c>
      <c r="H516" s="242">
        <v>127.999</v>
      </c>
      <c r="I516" s="243"/>
      <c r="J516" s="244">
        <f>ROUND(I516*H516,2)</f>
        <v>0</v>
      </c>
      <c r="K516" s="245"/>
      <c r="L516" s="246"/>
      <c r="M516" s="247" t="s">
        <v>19</v>
      </c>
      <c r="N516" s="248" t="s">
        <v>46</v>
      </c>
      <c r="O516" s="65"/>
      <c r="P516" s="186">
        <f>O516*H516</f>
        <v>0</v>
      </c>
      <c r="Q516" s="186">
        <v>9.7999999999999997E-3</v>
      </c>
      <c r="R516" s="186">
        <f>Q516*H516</f>
        <v>1.2543902</v>
      </c>
      <c r="S516" s="186">
        <v>0</v>
      </c>
      <c r="T516" s="187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88" t="s">
        <v>365</v>
      </c>
      <c r="AT516" s="188" t="s">
        <v>415</v>
      </c>
      <c r="AU516" s="188" t="s">
        <v>85</v>
      </c>
      <c r="AY516" s="18" t="s">
        <v>157</v>
      </c>
      <c r="BE516" s="189">
        <f>IF(N516="základní",J516,0)</f>
        <v>0</v>
      </c>
      <c r="BF516" s="189">
        <f>IF(N516="snížená",J516,0)</f>
        <v>0</v>
      </c>
      <c r="BG516" s="189">
        <f>IF(N516="zákl. přenesená",J516,0)</f>
        <v>0</v>
      </c>
      <c r="BH516" s="189">
        <f>IF(N516="sníž. přenesená",J516,0)</f>
        <v>0</v>
      </c>
      <c r="BI516" s="189">
        <f>IF(N516="nulová",J516,0)</f>
        <v>0</v>
      </c>
      <c r="BJ516" s="18" t="s">
        <v>83</v>
      </c>
      <c r="BK516" s="189">
        <f>ROUND(I516*H516,2)</f>
        <v>0</v>
      </c>
      <c r="BL516" s="18" t="s">
        <v>260</v>
      </c>
      <c r="BM516" s="188" t="s">
        <v>853</v>
      </c>
    </row>
    <row r="517" spans="1:65" s="2" customFormat="1" ht="10.199999999999999">
      <c r="A517" s="35"/>
      <c r="B517" s="36"/>
      <c r="C517" s="37"/>
      <c r="D517" s="190" t="s">
        <v>165</v>
      </c>
      <c r="E517" s="37"/>
      <c r="F517" s="191" t="s">
        <v>852</v>
      </c>
      <c r="G517" s="37"/>
      <c r="H517" s="37"/>
      <c r="I517" s="192"/>
      <c r="J517" s="37"/>
      <c r="K517" s="37"/>
      <c r="L517" s="40"/>
      <c r="M517" s="193"/>
      <c r="N517" s="194"/>
      <c r="O517" s="65"/>
      <c r="P517" s="65"/>
      <c r="Q517" s="65"/>
      <c r="R517" s="65"/>
      <c r="S517" s="65"/>
      <c r="T517" s="66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165</v>
      </c>
      <c r="AU517" s="18" t="s">
        <v>85</v>
      </c>
    </row>
    <row r="518" spans="1:65" s="13" customFormat="1" ht="10.199999999999999">
      <c r="B518" s="195"/>
      <c r="C518" s="196"/>
      <c r="D518" s="190" t="s">
        <v>167</v>
      </c>
      <c r="E518" s="196"/>
      <c r="F518" s="198" t="s">
        <v>854</v>
      </c>
      <c r="G518" s="196"/>
      <c r="H518" s="199">
        <v>127.999</v>
      </c>
      <c r="I518" s="200"/>
      <c r="J518" s="196"/>
      <c r="K518" s="196"/>
      <c r="L518" s="201"/>
      <c r="M518" s="202"/>
      <c r="N518" s="203"/>
      <c r="O518" s="203"/>
      <c r="P518" s="203"/>
      <c r="Q518" s="203"/>
      <c r="R518" s="203"/>
      <c r="S518" s="203"/>
      <c r="T518" s="204"/>
      <c r="AT518" s="205" t="s">
        <v>167</v>
      </c>
      <c r="AU518" s="205" t="s">
        <v>85</v>
      </c>
      <c r="AV518" s="13" t="s">
        <v>85</v>
      </c>
      <c r="AW518" s="13" t="s">
        <v>4</v>
      </c>
      <c r="AX518" s="13" t="s">
        <v>83</v>
      </c>
      <c r="AY518" s="205" t="s">
        <v>157</v>
      </c>
    </row>
    <row r="519" spans="1:65" s="2" customFormat="1" ht="22.2" customHeight="1">
      <c r="A519" s="35"/>
      <c r="B519" s="36"/>
      <c r="C519" s="176" t="s">
        <v>855</v>
      </c>
      <c r="D519" s="176" t="s">
        <v>159</v>
      </c>
      <c r="E519" s="177" t="s">
        <v>856</v>
      </c>
      <c r="F519" s="178" t="s">
        <v>857</v>
      </c>
      <c r="G519" s="179" t="s">
        <v>171</v>
      </c>
      <c r="H519" s="180">
        <v>1.913</v>
      </c>
      <c r="I519" s="181"/>
      <c r="J519" s="182">
        <f>ROUND(I519*H519,2)</f>
        <v>0</v>
      </c>
      <c r="K519" s="183"/>
      <c r="L519" s="40"/>
      <c r="M519" s="184" t="s">
        <v>19</v>
      </c>
      <c r="N519" s="185" t="s">
        <v>46</v>
      </c>
      <c r="O519" s="65"/>
      <c r="P519" s="186">
        <f>O519*H519</f>
        <v>0</v>
      </c>
      <c r="Q519" s="186">
        <v>0</v>
      </c>
      <c r="R519" s="186">
        <f>Q519*H519</f>
        <v>0</v>
      </c>
      <c r="S519" s="186">
        <v>0</v>
      </c>
      <c r="T519" s="187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188" t="s">
        <v>260</v>
      </c>
      <c r="AT519" s="188" t="s">
        <v>159</v>
      </c>
      <c r="AU519" s="188" t="s">
        <v>85</v>
      </c>
      <c r="AY519" s="18" t="s">
        <v>157</v>
      </c>
      <c r="BE519" s="189">
        <f>IF(N519="základní",J519,0)</f>
        <v>0</v>
      </c>
      <c r="BF519" s="189">
        <f>IF(N519="snížená",J519,0)</f>
        <v>0</v>
      </c>
      <c r="BG519" s="189">
        <f>IF(N519="zákl. přenesená",J519,0)</f>
        <v>0</v>
      </c>
      <c r="BH519" s="189">
        <f>IF(N519="sníž. přenesená",J519,0)</f>
        <v>0</v>
      </c>
      <c r="BI519" s="189">
        <f>IF(N519="nulová",J519,0)</f>
        <v>0</v>
      </c>
      <c r="BJ519" s="18" t="s">
        <v>83</v>
      </c>
      <c r="BK519" s="189">
        <f>ROUND(I519*H519,2)</f>
        <v>0</v>
      </c>
      <c r="BL519" s="18" t="s">
        <v>260</v>
      </c>
      <c r="BM519" s="188" t="s">
        <v>858</v>
      </c>
    </row>
    <row r="520" spans="1:65" s="2" customFormat="1" ht="28.8">
      <c r="A520" s="35"/>
      <c r="B520" s="36"/>
      <c r="C520" s="37"/>
      <c r="D520" s="190" t="s">
        <v>165</v>
      </c>
      <c r="E520" s="37"/>
      <c r="F520" s="191" t="s">
        <v>859</v>
      </c>
      <c r="G520" s="37"/>
      <c r="H520" s="37"/>
      <c r="I520" s="192"/>
      <c r="J520" s="37"/>
      <c r="K520" s="37"/>
      <c r="L520" s="40"/>
      <c r="M520" s="193"/>
      <c r="N520" s="194"/>
      <c r="O520" s="65"/>
      <c r="P520" s="65"/>
      <c r="Q520" s="65"/>
      <c r="R520" s="65"/>
      <c r="S520" s="65"/>
      <c r="T520" s="66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8" t="s">
        <v>165</v>
      </c>
      <c r="AU520" s="18" t="s">
        <v>85</v>
      </c>
    </row>
    <row r="521" spans="1:65" s="12" customFormat="1" ht="22.8" customHeight="1">
      <c r="B521" s="160"/>
      <c r="C521" s="161"/>
      <c r="D521" s="162" t="s">
        <v>74</v>
      </c>
      <c r="E521" s="174" t="s">
        <v>860</v>
      </c>
      <c r="F521" s="174" t="s">
        <v>861</v>
      </c>
      <c r="G521" s="161"/>
      <c r="H521" s="161"/>
      <c r="I521" s="164"/>
      <c r="J521" s="175">
        <f>BK521</f>
        <v>0</v>
      </c>
      <c r="K521" s="161"/>
      <c r="L521" s="166"/>
      <c r="M521" s="167"/>
      <c r="N521" s="168"/>
      <c r="O521" s="168"/>
      <c r="P521" s="169">
        <f>SUM(P522:P559)</f>
        <v>0</v>
      </c>
      <c r="Q521" s="168"/>
      <c r="R521" s="169">
        <f>SUM(R522:R559)</f>
        <v>6.5296599999999996E-2</v>
      </c>
      <c r="S521" s="168"/>
      <c r="T521" s="170">
        <f>SUM(T522:T559)</f>
        <v>0</v>
      </c>
      <c r="AR521" s="171" t="s">
        <v>85</v>
      </c>
      <c r="AT521" s="172" t="s">
        <v>74</v>
      </c>
      <c r="AU521" s="172" t="s">
        <v>83</v>
      </c>
      <c r="AY521" s="171" t="s">
        <v>157</v>
      </c>
      <c r="BK521" s="173">
        <f>SUM(BK522:BK559)</f>
        <v>0</v>
      </c>
    </row>
    <row r="522" spans="1:65" s="2" customFormat="1" ht="22.2" customHeight="1">
      <c r="A522" s="35"/>
      <c r="B522" s="36"/>
      <c r="C522" s="176" t="s">
        <v>862</v>
      </c>
      <c r="D522" s="176" t="s">
        <v>159</v>
      </c>
      <c r="E522" s="177" t="s">
        <v>863</v>
      </c>
      <c r="F522" s="178" t="s">
        <v>864</v>
      </c>
      <c r="G522" s="179" t="s">
        <v>177</v>
      </c>
      <c r="H522" s="180">
        <v>28.012</v>
      </c>
      <c r="I522" s="181"/>
      <c r="J522" s="182">
        <f>ROUND(I522*H522,2)</f>
        <v>0</v>
      </c>
      <c r="K522" s="183"/>
      <c r="L522" s="40"/>
      <c r="M522" s="184" t="s">
        <v>19</v>
      </c>
      <c r="N522" s="185" t="s">
        <v>46</v>
      </c>
      <c r="O522" s="65"/>
      <c r="P522" s="186">
        <f>O522*H522</f>
        <v>0</v>
      </c>
      <c r="Q522" s="186">
        <v>2.0000000000000002E-5</v>
      </c>
      <c r="R522" s="186">
        <f>Q522*H522</f>
        <v>5.6024000000000004E-4</v>
      </c>
      <c r="S522" s="186">
        <v>0</v>
      </c>
      <c r="T522" s="187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88" t="s">
        <v>260</v>
      </c>
      <c r="AT522" s="188" t="s">
        <v>159</v>
      </c>
      <c r="AU522" s="188" t="s">
        <v>85</v>
      </c>
      <c r="AY522" s="18" t="s">
        <v>157</v>
      </c>
      <c r="BE522" s="189">
        <f>IF(N522="základní",J522,0)</f>
        <v>0</v>
      </c>
      <c r="BF522" s="189">
        <f>IF(N522="snížená",J522,0)</f>
        <v>0</v>
      </c>
      <c r="BG522" s="189">
        <f>IF(N522="zákl. přenesená",J522,0)</f>
        <v>0</v>
      </c>
      <c r="BH522" s="189">
        <f>IF(N522="sníž. přenesená",J522,0)</f>
        <v>0</v>
      </c>
      <c r="BI522" s="189">
        <f>IF(N522="nulová",J522,0)</f>
        <v>0</v>
      </c>
      <c r="BJ522" s="18" t="s">
        <v>83</v>
      </c>
      <c r="BK522" s="189">
        <f>ROUND(I522*H522,2)</f>
        <v>0</v>
      </c>
      <c r="BL522" s="18" t="s">
        <v>260</v>
      </c>
      <c r="BM522" s="188" t="s">
        <v>865</v>
      </c>
    </row>
    <row r="523" spans="1:65" s="2" customFormat="1" ht="19.2">
      <c r="A523" s="35"/>
      <c r="B523" s="36"/>
      <c r="C523" s="37"/>
      <c r="D523" s="190" t="s">
        <v>165</v>
      </c>
      <c r="E523" s="37"/>
      <c r="F523" s="191" t="s">
        <v>866</v>
      </c>
      <c r="G523" s="37"/>
      <c r="H523" s="37"/>
      <c r="I523" s="192"/>
      <c r="J523" s="37"/>
      <c r="K523" s="37"/>
      <c r="L523" s="40"/>
      <c r="M523" s="193"/>
      <c r="N523" s="194"/>
      <c r="O523" s="65"/>
      <c r="P523" s="65"/>
      <c r="Q523" s="65"/>
      <c r="R523" s="65"/>
      <c r="S523" s="65"/>
      <c r="T523" s="66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165</v>
      </c>
      <c r="AU523" s="18" t="s">
        <v>85</v>
      </c>
    </row>
    <row r="524" spans="1:65" s="15" customFormat="1" ht="10.199999999999999">
      <c r="B524" s="217"/>
      <c r="C524" s="218"/>
      <c r="D524" s="190" t="s">
        <v>167</v>
      </c>
      <c r="E524" s="219" t="s">
        <v>19</v>
      </c>
      <c r="F524" s="220" t="s">
        <v>867</v>
      </c>
      <c r="G524" s="218"/>
      <c r="H524" s="219" t="s">
        <v>19</v>
      </c>
      <c r="I524" s="221"/>
      <c r="J524" s="218"/>
      <c r="K524" s="218"/>
      <c r="L524" s="222"/>
      <c r="M524" s="223"/>
      <c r="N524" s="224"/>
      <c r="O524" s="224"/>
      <c r="P524" s="224"/>
      <c r="Q524" s="224"/>
      <c r="R524" s="224"/>
      <c r="S524" s="224"/>
      <c r="T524" s="225"/>
      <c r="AT524" s="226" t="s">
        <v>167</v>
      </c>
      <c r="AU524" s="226" t="s">
        <v>85</v>
      </c>
      <c r="AV524" s="15" t="s">
        <v>83</v>
      </c>
      <c r="AW524" s="15" t="s">
        <v>36</v>
      </c>
      <c r="AX524" s="15" t="s">
        <v>75</v>
      </c>
      <c r="AY524" s="226" t="s">
        <v>157</v>
      </c>
    </row>
    <row r="525" spans="1:65" s="13" customFormat="1" ht="30.6">
      <c r="B525" s="195"/>
      <c r="C525" s="196"/>
      <c r="D525" s="190" t="s">
        <v>167</v>
      </c>
      <c r="E525" s="197" t="s">
        <v>19</v>
      </c>
      <c r="F525" s="198" t="s">
        <v>868</v>
      </c>
      <c r="G525" s="196"/>
      <c r="H525" s="199">
        <v>16.440999999999999</v>
      </c>
      <c r="I525" s="200"/>
      <c r="J525" s="196"/>
      <c r="K525" s="196"/>
      <c r="L525" s="201"/>
      <c r="M525" s="202"/>
      <c r="N525" s="203"/>
      <c r="O525" s="203"/>
      <c r="P525" s="203"/>
      <c r="Q525" s="203"/>
      <c r="R525" s="203"/>
      <c r="S525" s="203"/>
      <c r="T525" s="204"/>
      <c r="AT525" s="205" t="s">
        <v>167</v>
      </c>
      <c r="AU525" s="205" t="s">
        <v>85</v>
      </c>
      <c r="AV525" s="13" t="s">
        <v>85</v>
      </c>
      <c r="AW525" s="13" t="s">
        <v>36</v>
      </c>
      <c r="AX525" s="13" t="s">
        <v>75</v>
      </c>
      <c r="AY525" s="205" t="s">
        <v>157</v>
      </c>
    </row>
    <row r="526" spans="1:65" s="13" customFormat="1" ht="20.399999999999999">
      <c r="B526" s="195"/>
      <c r="C526" s="196"/>
      <c r="D526" s="190" t="s">
        <v>167</v>
      </c>
      <c r="E526" s="197" t="s">
        <v>19</v>
      </c>
      <c r="F526" s="198" t="s">
        <v>869</v>
      </c>
      <c r="G526" s="196"/>
      <c r="H526" s="199">
        <v>11.571</v>
      </c>
      <c r="I526" s="200"/>
      <c r="J526" s="196"/>
      <c r="K526" s="196"/>
      <c r="L526" s="201"/>
      <c r="M526" s="202"/>
      <c r="N526" s="203"/>
      <c r="O526" s="203"/>
      <c r="P526" s="203"/>
      <c r="Q526" s="203"/>
      <c r="R526" s="203"/>
      <c r="S526" s="203"/>
      <c r="T526" s="204"/>
      <c r="AT526" s="205" t="s">
        <v>167</v>
      </c>
      <c r="AU526" s="205" t="s">
        <v>85</v>
      </c>
      <c r="AV526" s="13" t="s">
        <v>85</v>
      </c>
      <c r="AW526" s="13" t="s">
        <v>36</v>
      </c>
      <c r="AX526" s="13" t="s">
        <v>75</v>
      </c>
      <c r="AY526" s="205" t="s">
        <v>157</v>
      </c>
    </row>
    <row r="527" spans="1:65" s="14" customFormat="1" ht="10.199999999999999">
      <c r="B527" s="206"/>
      <c r="C527" s="207"/>
      <c r="D527" s="190" t="s">
        <v>167</v>
      </c>
      <c r="E527" s="208" t="s">
        <v>19</v>
      </c>
      <c r="F527" s="209" t="s">
        <v>200</v>
      </c>
      <c r="G527" s="207"/>
      <c r="H527" s="210">
        <v>28.012</v>
      </c>
      <c r="I527" s="211"/>
      <c r="J527" s="207"/>
      <c r="K527" s="207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167</v>
      </c>
      <c r="AU527" s="216" t="s">
        <v>85</v>
      </c>
      <c r="AV527" s="14" t="s">
        <v>163</v>
      </c>
      <c r="AW527" s="14" t="s">
        <v>36</v>
      </c>
      <c r="AX527" s="14" t="s">
        <v>83</v>
      </c>
      <c r="AY527" s="216" t="s">
        <v>157</v>
      </c>
    </row>
    <row r="528" spans="1:65" s="2" customFormat="1" ht="22.2" customHeight="1">
      <c r="A528" s="35"/>
      <c r="B528" s="36"/>
      <c r="C528" s="176" t="s">
        <v>870</v>
      </c>
      <c r="D528" s="176" t="s">
        <v>159</v>
      </c>
      <c r="E528" s="177" t="s">
        <v>871</v>
      </c>
      <c r="F528" s="178" t="s">
        <v>872</v>
      </c>
      <c r="G528" s="179" t="s">
        <v>177</v>
      </c>
      <c r="H528" s="180">
        <v>331.85199999999998</v>
      </c>
      <c r="I528" s="181"/>
      <c r="J528" s="182">
        <f>ROUND(I528*H528,2)</f>
        <v>0</v>
      </c>
      <c r="K528" s="183"/>
      <c r="L528" s="40"/>
      <c r="M528" s="184" t="s">
        <v>19</v>
      </c>
      <c r="N528" s="185" t="s">
        <v>46</v>
      </c>
      <c r="O528" s="65"/>
      <c r="P528" s="186">
        <f>O528*H528</f>
        <v>0</v>
      </c>
      <c r="Q528" s="186">
        <v>1.2E-4</v>
      </c>
      <c r="R528" s="186">
        <f>Q528*H528</f>
        <v>3.9822239999999995E-2</v>
      </c>
      <c r="S528" s="186">
        <v>0</v>
      </c>
      <c r="T528" s="187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88" t="s">
        <v>260</v>
      </c>
      <c r="AT528" s="188" t="s">
        <v>159</v>
      </c>
      <c r="AU528" s="188" t="s">
        <v>85</v>
      </c>
      <c r="AY528" s="18" t="s">
        <v>157</v>
      </c>
      <c r="BE528" s="189">
        <f>IF(N528="základní",J528,0)</f>
        <v>0</v>
      </c>
      <c r="BF528" s="189">
        <f>IF(N528="snížená",J528,0)</f>
        <v>0</v>
      </c>
      <c r="BG528" s="189">
        <f>IF(N528="zákl. přenesená",J528,0)</f>
        <v>0</v>
      </c>
      <c r="BH528" s="189">
        <f>IF(N528="sníž. přenesená",J528,0)</f>
        <v>0</v>
      </c>
      <c r="BI528" s="189">
        <f>IF(N528="nulová",J528,0)</f>
        <v>0</v>
      </c>
      <c r="BJ528" s="18" t="s">
        <v>83</v>
      </c>
      <c r="BK528" s="189">
        <f>ROUND(I528*H528,2)</f>
        <v>0</v>
      </c>
      <c r="BL528" s="18" t="s">
        <v>260</v>
      </c>
      <c r="BM528" s="188" t="s">
        <v>873</v>
      </c>
    </row>
    <row r="529" spans="1:65" s="2" customFormat="1" ht="10.199999999999999">
      <c r="A529" s="35"/>
      <c r="B529" s="36"/>
      <c r="C529" s="37"/>
      <c r="D529" s="190" t="s">
        <v>165</v>
      </c>
      <c r="E529" s="37"/>
      <c r="F529" s="191" t="s">
        <v>874</v>
      </c>
      <c r="G529" s="37"/>
      <c r="H529" s="37"/>
      <c r="I529" s="192"/>
      <c r="J529" s="37"/>
      <c r="K529" s="37"/>
      <c r="L529" s="40"/>
      <c r="M529" s="193"/>
      <c r="N529" s="194"/>
      <c r="O529" s="65"/>
      <c r="P529" s="65"/>
      <c r="Q529" s="65"/>
      <c r="R529" s="65"/>
      <c r="S529" s="65"/>
      <c r="T529" s="66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165</v>
      </c>
      <c r="AU529" s="18" t="s">
        <v>85</v>
      </c>
    </row>
    <row r="530" spans="1:65" s="15" customFormat="1" ht="10.199999999999999">
      <c r="B530" s="217"/>
      <c r="C530" s="218"/>
      <c r="D530" s="190" t="s">
        <v>167</v>
      </c>
      <c r="E530" s="219" t="s">
        <v>19</v>
      </c>
      <c r="F530" s="220" t="s">
        <v>875</v>
      </c>
      <c r="G530" s="218"/>
      <c r="H530" s="219" t="s">
        <v>19</v>
      </c>
      <c r="I530" s="221"/>
      <c r="J530" s="218"/>
      <c r="K530" s="218"/>
      <c r="L530" s="222"/>
      <c r="M530" s="223"/>
      <c r="N530" s="224"/>
      <c r="O530" s="224"/>
      <c r="P530" s="224"/>
      <c r="Q530" s="224"/>
      <c r="R530" s="224"/>
      <c r="S530" s="224"/>
      <c r="T530" s="225"/>
      <c r="AT530" s="226" t="s">
        <v>167</v>
      </c>
      <c r="AU530" s="226" t="s">
        <v>85</v>
      </c>
      <c r="AV530" s="15" t="s">
        <v>83</v>
      </c>
      <c r="AW530" s="15" t="s">
        <v>36</v>
      </c>
      <c r="AX530" s="15" t="s">
        <v>75</v>
      </c>
      <c r="AY530" s="226" t="s">
        <v>157</v>
      </c>
    </row>
    <row r="531" spans="1:65" s="13" customFormat="1" ht="10.199999999999999">
      <c r="B531" s="195"/>
      <c r="C531" s="196"/>
      <c r="D531" s="190" t="s">
        <v>167</v>
      </c>
      <c r="E531" s="197" t="s">
        <v>19</v>
      </c>
      <c r="F531" s="198" t="s">
        <v>876</v>
      </c>
      <c r="G531" s="196"/>
      <c r="H531" s="199">
        <v>123.48</v>
      </c>
      <c r="I531" s="200"/>
      <c r="J531" s="196"/>
      <c r="K531" s="196"/>
      <c r="L531" s="201"/>
      <c r="M531" s="202"/>
      <c r="N531" s="203"/>
      <c r="O531" s="203"/>
      <c r="P531" s="203"/>
      <c r="Q531" s="203"/>
      <c r="R531" s="203"/>
      <c r="S531" s="203"/>
      <c r="T531" s="204"/>
      <c r="AT531" s="205" t="s">
        <v>167</v>
      </c>
      <c r="AU531" s="205" t="s">
        <v>85</v>
      </c>
      <c r="AV531" s="13" t="s">
        <v>85</v>
      </c>
      <c r="AW531" s="13" t="s">
        <v>36</v>
      </c>
      <c r="AX531" s="13" t="s">
        <v>75</v>
      </c>
      <c r="AY531" s="205" t="s">
        <v>157</v>
      </c>
    </row>
    <row r="532" spans="1:65" s="13" customFormat="1" ht="10.199999999999999">
      <c r="B532" s="195"/>
      <c r="C532" s="196"/>
      <c r="D532" s="190" t="s">
        <v>167</v>
      </c>
      <c r="E532" s="197" t="s">
        <v>19</v>
      </c>
      <c r="F532" s="198" t="s">
        <v>877</v>
      </c>
      <c r="G532" s="196"/>
      <c r="H532" s="199">
        <v>180.36</v>
      </c>
      <c r="I532" s="200"/>
      <c r="J532" s="196"/>
      <c r="K532" s="196"/>
      <c r="L532" s="201"/>
      <c r="M532" s="202"/>
      <c r="N532" s="203"/>
      <c r="O532" s="203"/>
      <c r="P532" s="203"/>
      <c r="Q532" s="203"/>
      <c r="R532" s="203"/>
      <c r="S532" s="203"/>
      <c r="T532" s="204"/>
      <c r="AT532" s="205" t="s">
        <v>167</v>
      </c>
      <c r="AU532" s="205" t="s">
        <v>85</v>
      </c>
      <c r="AV532" s="13" t="s">
        <v>85</v>
      </c>
      <c r="AW532" s="13" t="s">
        <v>36</v>
      </c>
      <c r="AX532" s="13" t="s">
        <v>75</v>
      </c>
      <c r="AY532" s="205" t="s">
        <v>157</v>
      </c>
    </row>
    <row r="533" spans="1:65" s="15" customFormat="1" ht="10.199999999999999">
      <c r="B533" s="217"/>
      <c r="C533" s="218"/>
      <c r="D533" s="190" t="s">
        <v>167</v>
      </c>
      <c r="E533" s="219" t="s">
        <v>19</v>
      </c>
      <c r="F533" s="220" t="s">
        <v>867</v>
      </c>
      <c r="G533" s="218"/>
      <c r="H533" s="219" t="s">
        <v>19</v>
      </c>
      <c r="I533" s="221"/>
      <c r="J533" s="218"/>
      <c r="K533" s="218"/>
      <c r="L533" s="222"/>
      <c r="M533" s="223"/>
      <c r="N533" s="224"/>
      <c r="O533" s="224"/>
      <c r="P533" s="224"/>
      <c r="Q533" s="224"/>
      <c r="R533" s="224"/>
      <c r="S533" s="224"/>
      <c r="T533" s="225"/>
      <c r="AT533" s="226" t="s">
        <v>167</v>
      </c>
      <c r="AU533" s="226" t="s">
        <v>85</v>
      </c>
      <c r="AV533" s="15" t="s">
        <v>83</v>
      </c>
      <c r="AW533" s="15" t="s">
        <v>36</v>
      </c>
      <c r="AX533" s="15" t="s">
        <v>75</v>
      </c>
      <c r="AY533" s="226" t="s">
        <v>157</v>
      </c>
    </row>
    <row r="534" spans="1:65" s="13" customFormat="1" ht="30.6">
      <c r="B534" s="195"/>
      <c r="C534" s="196"/>
      <c r="D534" s="190" t="s">
        <v>167</v>
      </c>
      <c r="E534" s="197" t="s">
        <v>19</v>
      </c>
      <c r="F534" s="198" t="s">
        <v>868</v>
      </c>
      <c r="G534" s="196"/>
      <c r="H534" s="199">
        <v>16.440999999999999</v>
      </c>
      <c r="I534" s="200"/>
      <c r="J534" s="196"/>
      <c r="K534" s="196"/>
      <c r="L534" s="201"/>
      <c r="M534" s="202"/>
      <c r="N534" s="203"/>
      <c r="O534" s="203"/>
      <c r="P534" s="203"/>
      <c r="Q534" s="203"/>
      <c r="R534" s="203"/>
      <c r="S534" s="203"/>
      <c r="T534" s="204"/>
      <c r="AT534" s="205" t="s">
        <v>167</v>
      </c>
      <c r="AU534" s="205" t="s">
        <v>85</v>
      </c>
      <c r="AV534" s="13" t="s">
        <v>85</v>
      </c>
      <c r="AW534" s="13" t="s">
        <v>36</v>
      </c>
      <c r="AX534" s="13" t="s">
        <v>75</v>
      </c>
      <c r="AY534" s="205" t="s">
        <v>157</v>
      </c>
    </row>
    <row r="535" spans="1:65" s="13" customFormat="1" ht="20.399999999999999">
      <c r="B535" s="195"/>
      <c r="C535" s="196"/>
      <c r="D535" s="190" t="s">
        <v>167</v>
      </c>
      <c r="E535" s="197" t="s">
        <v>19</v>
      </c>
      <c r="F535" s="198" t="s">
        <v>869</v>
      </c>
      <c r="G535" s="196"/>
      <c r="H535" s="199">
        <v>11.571</v>
      </c>
      <c r="I535" s="200"/>
      <c r="J535" s="196"/>
      <c r="K535" s="196"/>
      <c r="L535" s="201"/>
      <c r="M535" s="202"/>
      <c r="N535" s="203"/>
      <c r="O535" s="203"/>
      <c r="P535" s="203"/>
      <c r="Q535" s="203"/>
      <c r="R535" s="203"/>
      <c r="S535" s="203"/>
      <c r="T535" s="204"/>
      <c r="AT535" s="205" t="s">
        <v>167</v>
      </c>
      <c r="AU535" s="205" t="s">
        <v>85</v>
      </c>
      <c r="AV535" s="13" t="s">
        <v>85</v>
      </c>
      <c r="AW535" s="13" t="s">
        <v>36</v>
      </c>
      <c r="AX535" s="13" t="s">
        <v>75</v>
      </c>
      <c r="AY535" s="205" t="s">
        <v>157</v>
      </c>
    </row>
    <row r="536" spans="1:65" s="14" customFormat="1" ht="10.199999999999999">
      <c r="B536" s="206"/>
      <c r="C536" s="207"/>
      <c r="D536" s="190" t="s">
        <v>167</v>
      </c>
      <c r="E536" s="208" t="s">
        <v>19</v>
      </c>
      <c r="F536" s="209" t="s">
        <v>200</v>
      </c>
      <c r="G536" s="207"/>
      <c r="H536" s="210">
        <v>331.85199999999998</v>
      </c>
      <c r="I536" s="211"/>
      <c r="J536" s="207"/>
      <c r="K536" s="207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167</v>
      </c>
      <c r="AU536" s="216" t="s">
        <v>85</v>
      </c>
      <c r="AV536" s="14" t="s">
        <v>163</v>
      </c>
      <c r="AW536" s="14" t="s">
        <v>36</v>
      </c>
      <c r="AX536" s="14" t="s">
        <v>83</v>
      </c>
      <c r="AY536" s="216" t="s">
        <v>157</v>
      </c>
    </row>
    <row r="537" spans="1:65" s="2" customFormat="1" ht="22.2" customHeight="1">
      <c r="A537" s="35"/>
      <c r="B537" s="36"/>
      <c r="C537" s="176" t="s">
        <v>878</v>
      </c>
      <c r="D537" s="176" t="s">
        <v>159</v>
      </c>
      <c r="E537" s="177" t="s">
        <v>879</v>
      </c>
      <c r="F537" s="178" t="s">
        <v>880</v>
      </c>
      <c r="G537" s="179" t="s">
        <v>177</v>
      </c>
      <c r="H537" s="180">
        <v>303.83999999999997</v>
      </c>
      <c r="I537" s="181"/>
      <c r="J537" s="182">
        <f>ROUND(I537*H537,2)</f>
        <v>0</v>
      </c>
      <c r="K537" s="183"/>
      <c r="L537" s="40"/>
      <c r="M537" s="184" t="s">
        <v>19</v>
      </c>
      <c r="N537" s="185" t="s">
        <v>46</v>
      </c>
      <c r="O537" s="65"/>
      <c r="P537" s="186">
        <f>O537*H537</f>
        <v>0</v>
      </c>
      <c r="Q537" s="186">
        <v>3.0000000000000001E-5</v>
      </c>
      <c r="R537" s="186">
        <f>Q537*H537</f>
        <v>9.1151999999999987E-3</v>
      </c>
      <c r="S537" s="186">
        <v>0</v>
      </c>
      <c r="T537" s="187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188" t="s">
        <v>260</v>
      </c>
      <c r="AT537" s="188" t="s">
        <v>159</v>
      </c>
      <c r="AU537" s="188" t="s">
        <v>85</v>
      </c>
      <c r="AY537" s="18" t="s">
        <v>157</v>
      </c>
      <c r="BE537" s="189">
        <f>IF(N537="základní",J537,0)</f>
        <v>0</v>
      </c>
      <c r="BF537" s="189">
        <f>IF(N537="snížená",J537,0)</f>
        <v>0</v>
      </c>
      <c r="BG537" s="189">
        <f>IF(N537="zákl. přenesená",J537,0)</f>
        <v>0</v>
      </c>
      <c r="BH537" s="189">
        <f>IF(N537="sníž. přenesená",J537,0)</f>
        <v>0</v>
      </c>
      <c r="BI537" s="189">
        <f>IF(N537="nulová",J537,0)</f>
        <v>0</v>
      </c>
      <c r="BJ537" s="18" t="s">
        <v>83</v>
      </c>
      <c r="BK537" s="189">
        <f>ROUND(I537*H537,2)</f>
        <v>0</v>
      </c>
      <c r="BL537" s="18" t="s">
        <v>260</v>
      </c>
      <c r="BM537" s="188" t="s">
        <v>881</v>
      </c>
    </row>
    <row r="538" spans="1:65" s="2" customFormat="1" ht="28.8">
      <c r="A538" s="35"/>
      <c r="B538" s="36"/>
      <c r="C538" s="37"/>
      <c r="D538" s="190" t="s">
        <v>165</v>
      </c>
      <c r="E538" s="37"/>
      <c r="F538" s="191" t="s">
        <v>882</v>
      </c>
      <c r="G538" s="37"/>
      <c r="H538" s="37"/>
      <c r="I538" s="192"/>
      <c r="J538" s="37"/>
      <c r="K538" s="37"/>
      <c r="L538" s="40"/>
      <c r="M538" s="193"/>
      <c r="N538" s="194"/>
      <c r="O538" s="65"/>
      <c r="P538" s="65"/>
      <c r="Q538" s="65"/>
      <c r="R538" s="65"/>
      <c r="S538" s="65"/>
      <c r="T538" s="66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165</v>
      </c>
      <c r="AU538" s="18" t="s">
        <v>85</v>
      </c>
    </row>
    <row r="539" spans="1:65" s="15" customFormat="1" ht="10.199999999999999">
      <c r="B539" s="217"/>
      <c r="C539" s="218"/>
      <c r="D539" s="190" t="s">
        <v>167</v>
      </c>
      <c r="E539" s="219" t="s">
        <v>19</v>
      </c>
      <c r="F539" s="220" t="s">
        <v>875</v>
      </c>
      <c r="G539" s="218"/>
      <c r="H539" s="219" t="s">
        <v>19</v>
      </c>
      <c r="I539" s="221"/>
      <c r="J539" s="218"/>
      <c r="K539" s="218"/>
      <c r="L539" s="222"/>
      <c r="M539" s="223"/>
      <c r="N539" s="224"/>
      <c r="O539" s="224"/>
      <c r="P539" s="224"/>
      <c r="Q539" s="224"/>
      <c r="R539" s="224"/>
      <c r="S539" s="224"/>
      <c r="T539" s="225"/>
      <c r="AT539" s="226" t="s">
        <v>167</v>
      </c>
      <c r="AU539" s="226" t="s">
        <v>85</v>
      </c>
      <c r="AV539" s="15" t="s">
        <v>83</v>
      </c>
      <c r="AW539" s="15" t="s">
        <v>36</v>
      </c>
      <c r="AX539" s="15" t="s">
        <v>75</v>
      </c>
      <c r="AY539" s="226" t="s">
        <v>157</v>
      </c>
    </row>
    <row r="540" spans="1:65" s="13" customFormat="1" ht="10.199999999999999">
      <c r="B540" s="195"/>
      <c r="C540" s="196"/>
      <c r="D540" s="190" t="s">
        <v>167</v>
      </c>
      <c r="E540" s="197" t="s">
        <v>19</v>
      </c>
      <c r="F540" s="198" t="s">
        <v>876</v>
      </c>
      <c r="G540" s="196"/>
      <c r="H540" s="199">
        <v>123.48</v>
      </c>
      <c r="I540" s="200"/>
      <c r="J540" s="196"/>
      <c r="K540" s="196"/>
      <c r="L540" s="201"/>
      <c r="M540" s="202"/>
      <c r="N540" s="203"/>
      <c r="O540" s="203"/>
      <c r="P540" s="203"/>
      <c r="Q540" s="203"/>
      <c r="R540" s="203"/>
      <c r="S540" s="203"/>
      <c r="T540" s="204"/>
      <c r="AT540" s="205" t="s">
        <v>167</v>
      </c>
      <c r="AU540" s="205" t="s">
        <v>85</v>
      </c>
      <c r="AV540" s="13" t="s">
        <v>85</v>
      </c>
      <c r="AW540" s="13" t="s">
        <v>36</v>
      </c>
      <c r="AX540" s="13" t="s">
        <v>75</v>
      </c>
      <c r="AY540" s="205" t="s">
        <v>157</v>
      </c>
    </row>
    <row r="541" spans="1:65" s="13" customFormat="1" ht="10.199999999999999">
      <c r="B541" s="195"/>
      <c r="C541" s="196"/>
      <c r="D541" s="190" t="s">
        <v>167</v>
      </c>
      <c r="E541" s="197" t="s">
        <v>19</v>
      </c>
      <c r="F541" s="198" t="s">
        <v>877</v>
      </c>
      <c r="G541" s="196"/>
      <c r="H541" s="199">
        <v>180.36</v>
      </c>
      <c r="I541" s="200"/>
      <c r="J541" s="196"/>
      <c r="K541" s="196"/>
      <c r="L541" s="201"/>
      <c r="M541" s="202"/>
      <c r="N541" s="203"/>
      <c r="O541" s="203"/>
      <c r="P541" s="203"/>
      <c r="Q541" s="203"/>
      <c r="R541" s="203"/>
      <c r="S541" s="203"/>
      <c r="T541" s="204"/>
      <c r="AT541" s="205" t="s">
        <v>167</v>
      </c>
      <c r="AU541" s="205" t="s">
        <v>85</v>
      </c>
      <c r="AV541" s="13" t="s">
        <v>85</v>
      </c>
      <c r="AW541" s="13" t="s">
        <v>36</v>
      </c>
      <c r="AX541" s="13" t="s">
        <v>75</v>
      </c>
      <c r="AY541" s="205" t="s">
        <v>157</v>
      </c>
    </row>
    <row r="542" spans="1:65" s="14" customFormat="1" ht="10.199999999999999">
      <c r="B542" s="206"/>
      <c r="C542" s="207"/>
      <c r="D542" s="190" t="s">
        <v>167</v>
      </c>
      <c r="E542" s="208" t="s">
        <v>19</v>
      </c>
      <c r="F542" s="209" t="s">
        <v>200</v>
      </c>
      <c r="G542" s="207"/>
      <c r="H542" s="210">
        <v>303.83999999999997</v>
      </c>
      <c r="I542" s="211"/>
      <c r="J542" s="207"/>
      <c r="K542" s="207"/>
      <c r="L542" s="212"/>
      <c r="M542" s="213"/>
      <c r="N542" s="214"/>
      <c r="O542" s="214"/>
      <c r="P542" s="214"/>
      <c r="Q542" s="214"/>
      <c r="R542" s="214"/>
      <c r="S542" s="214"/>
      <c r="T542" s="215"/>
      <c r="AT542" s="216" t="s">
        <v>167</v>
      </c>
      <c r="AU542" s="216" t="s">
        <v>85</v>
      </c>
      <c r="AV542" s="14" t="s">
        <v>163</v>
      </c>
      <c r="AW542" s="14" t="s">
        <v>36</v>
      </c>
      <c r="AX542" s="14" t="s">
        <v>83</v>
      </c>
      <c r="AY542" s="216" t="s">
        <v>157</v>
      </c>
    </row>
    <row r="543" spans="1:65" s="2" customFormat="1" ht="22.2" customHeight="1">
      <c r="A543" s="35"/>
      <c r="B543" s="36"/>
      <c r="C543" s="176" t="s">
        <v>883</v>
      </c>
      <c r="D543" s="176" t="s">
        <v>159</v>
      </c>
      <c r="E543" s="177" t="s">
        <v>884</v>
      </c>
      <c r="F543" s="178" t="s">
        <v>885</v>
      </c>
      <c r="G543" s="179" t="s">
        <v>346</v>
      </c>
      <c r="H543" s="180">
        <v>30</v>
      </c>
      <c r="I543" s="181"/>
      <c r="J543" s="182">
        <f>ROUND(I543*H543,2)</f>
        <v>0</v>
      </c>
      <c r="K543" s="183"/>
      <c r="L543" s="40"/>
      <c r="M543" s="184" t="s">
        <v>19</v>
      </c>
      <c r="N543" s="185" t="s">
        <v>46</v>
      </c>
      <c r="O543" s="65"/>
      <c r="P543" s="186">
        <f>O543*H543</f>
        <v>0</v>
      </c>
      <c r="Q543" s="186">
        <v>3.0000000000000001E-5</v>
      </c>
      <c r="R543" s="186">
        <f>Q543*H543</f>
        <v>8.9999999999999998E-4</v>
      </c>
      <c r="S543" s="186">
        <v>0</v>
      </c>
      <c r="T543" s="187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88" t="s">
        <v>260</v>
      </c>
      <c r="AT543" s="188" t="s">
        <v>159</v>
      </c>
      <c r="AU543" s="188" t="s">
        <v>85</v>
      </c>
      <c r="AY543" s="18" t="s">
        <v>157</v>
      </c>
      <c r="BE543" s="189">
        <f>IF(N543="základní",J543,0)</f>
        <v>0</v>
      </c>
      <c r="BF543" s="189">
        <f>IF(N543="snížená",J543,0)</f>
        <v>0</v>
      </c>
      <c r="BG543" s="189">
        <f>IF(N543="zákl. přenesená",J543,0)</f>
        <v>0</v>
      </c>
      <c r="BH543" s="189">
        <f>IF(N543="sníž. přenesená",J543,0)</f>
        <v>0</v>
      </c>
      <c r="BI543" s="189">
        <f>IF(N543="nulová",J543,0)</f>
        <v>0</v>
      </c>
      <c r="BJ543" s="18" t="s">
        <v>83</v>
      </c>
      <c r="BK543" s="189">
        <f>ROUND(I543*H543,2)</f>
        <v>0</v>
      </c>
      <c r="BL543" s="18" t="s">
        <v>260</v>
      </c>
      <c r="BM543" s="188" t="s">
        <v>886</v>
      </c>
    </row>
    <row r="544" spans="1:65" s="2" customFormat="1" ht="19.2">
      <c r="A544" s="35"/>
      <c r="B544" s="36"/>
      <c r="C544" s="37"/>
      <c r="D544" s="190" t="s">
        <v>165</v>
      </c>
      <c r="E544" s="37"/>
      <c r="F544" s="191" t="s">
        <v>887</v>
      </c>
      <c r="G544" s="37"/>
      <c r="H544" s="37"/>
      <c r="I544" s="192"/>
      <c r="J544" s="37"/>
      <c r="K544" s="37"/>
      <c r="L544" s="40"/>
      <c r="M544" s="193"/>
      <c r="N544" s="194"/>
      <c r="O544" s="65"/>
      <c r="P544" s="65"/>
      <c r="Q544" s="65"/>
      <c r="R544" s="65"/>
      <c r="S544" s="65"/>
      <c r="T544" s="66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165</v>
      </c>
      <c r="AU544" s="18" t="s">
        <v>85</v>
      </c>
    </row>
    <row r="545" spans="1:65" s="2" customFormat="1" ht="22.2" customHeight="1">
      <c r="A545" s="35"/>
      <c r="B545" s="36"/>
      <c r="C545" s="176" t="s">
        <v>888</v>
      </c>
      <c r="D545" s="176" t="s">
        <v>159</v>
      </c>
      <c r="E545" s="177" t="s">
        <v>889</v>
      </c>
      <c r="F545" s="178" t="s">
        <v>890</v>
      </c>
      <c r="G545" s="179" t="s">
        <v>177</v>
      </c>
      <c r="H545" s="180">
        <v>1</v>
      </c>
      <c r="I545" s="181"/>
      <c r="J545" s="182">
        <f>ROUND(I545*H545,2)</f>
        <v>0</v>
      </c>
      <c r="K545" s="183"/>
      <c r="L545" s="40"/>
      <c r="M545" s="184" t="s">
        <v>19</v>
      </c>
      <c r="N545" s="185" t="s">
        <v>46</v>
      </c>
      <c r="O545" s="65"/>
      <c r="P545" s="186">
        <f>O545*H545</f>
        <v>0</v>
      </c>
      <c r="Q545" s="186">
        <v>1.3999999999999999E-4</v>
      </c>
      <c r="R545" s="186">
        <f>Q545*H545</f>
        <v>1.3999999999999999E-4</v>
      </c>
      <c r="S545" s="186">
        <v>0</v>
      </c>
      <c r="T545" s="187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188" t="s">
        <v>260</v>
      </c>
      <c r="AT545" s="188" t="s">
        <v>159</v>
      </c>
      <c r="AU545" s="188" t="s">
        <v>85</v>
      </c>
      <c r="AY545" s="18" t="s">
        <v>157</v>
      </c>
      <c r="BE545" s="189">
        <f>IF(N545="základní",J545,0)</f>
        <v>0</v>
      </c>
      <c r="BF545" s="189">
        <f>IF(N545="snížená",J545,0)</f>
        <v>0</v>
      </c>
      <c r="BG545" s="189">
        <f>IF(N545="zákl. přenesená",J545,0)</f>
        <v>0</v>
      </c>
      <c r="BH545" s="189">
        <f>IF(N545="sníž. přenesená",J545,0)</f>
        <v>0</v>
      </c>
      <c r="BI545" s="189">
        <f>IF(N545="nulová",J545,0)</f>
        <v>0</v>
      </c>
      <c r="BJ545" s="18" t="s">
        <v>83</v>
      </c>
      <c r="BK545" s="189">
        <f>ROUND(I545*H545,2)</f>
        <v>0</v>
      </c>
      <c r="BL545" s="18" t="s">
        <v>260</v>
      </c>
      <c r="BM545" s="188" t="s">
        <v>891</v>
      </c>
    </row>
    <row r="546" spans="1:65" s="2" customFormat="1" ht="10.199999999999999">
      <c r="A546" s="35"/>
      <c r="B546" s="36"/>
      <c r="C546" s="37"/>
      <c r="D546" s="190" t="s">
        <v>165</v>
      </c>
      <c r="E546" s="37"/>
      <c r="F546" s="191" t="s">
        <v>892</v>
      </c>
      <c r="G546" s="37"/>
      <c r="H546" s="37"/>
      <c r="I546" s="192"/>
      <c r="J546" s="37"/>
      <c r="K546" s="37"/>
      <c r="L546" s="40"/>
      <c r="M546" s="193"/>
      <c r="N546" s="194"/>
      <c r="O546" s="65"/>
      <c r="P546" s="65"/>
      <c r="Q546" s="65"/>
      <c r="R546" s="65"/>
      <c r="S546" s="65"/>
      <c r="T546" s="66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T546" s="18" t="s">
        <v>165</v>
      </c>
      <c r="AU546" s="18" t="s">
        <v>85</v>
      </c>
    </row>
    <row r="547" spans="1:65" s="13" customFormat="1" ht="10.199999999999999">
      <c r="B547" s="195"/>
      <c r="C547" s="196"/>
      <c r="D547" s="190" t="s">
        <v>167</v>
      </c>
      <c r="E547" s="197" t="s">
        <v>19</v>
      </c>
      <c r="F547" s="198" t="s">
        <v>893</v>
      </c>
      <c r="G547" s="196"/>
      <c r="H547" s="199">
        <v>1</v>
      </c>
      <c r="I547" s="200"/>
      <c r="J547" s="196"/>
      <c r="K547" s="196"/>
      <c r="L547" s="201"/>
      <c r="M547" s="202"/>
      <c r="N547" s="203"/>
      <c r="O547" s="203"/>
      <c r="P547" s="203"/>
      <c r="Q547" s="203"/>
      <c r="R547" s="203"/>
      <c r="S547" s="203"/>
      <c r="T547" s="204"/>
      <c r="AT547" s="205" t="s">
        <v>167</v>
      </c>
      <c r="AU547" s="205" t="s">
        <v>85</v>
      </c>
      <c r="AV547" s="13" t="s">
        <v>85</v>
      </c>
      <c r="AW547" s="13" t="s">
        <v>36</v>
      </c>
      <c r="AX547" s="13" t="s">
        <v>83</v>
      </c>
      <c r="AY547" s="205" t="s">
        <v>157</v>
      </c>
    </row>
    <row r="548" spans="1:65" s="2" customFormat="1" ht="22.2" customHeight="1">
      <c r="A548" s="35"/>
      <c r="B548" s="36"/>
      <c r="C548" s="176" t="s">
        <v>894</v>
      </c>
      <c r="D548" s="176" t="s">
        <v>159</v>
      </c>
      <c r="E548" s="177" t="s">
        <v>895</v>
      </c>
      <c r="F548" s="178" t="s">
        <v>896</v>
      </c>
      <c r="G548" s="179" t="s">
        <v>177</v>
      </c>
      <c r="H548" s="180">
        <v>41.966000000000001</v>
      </c>
      <c r="I548" s="181"/>
      <c r="J548" s="182">
        <f>ROUND(I548*H548,2)</f>
        <v>0</v>
      </c>
      <c r="K548" s="183"/>
      <c r="L548" s="40"/>
      <c r="M548" s="184" t="s">
        <v>19</v>
      </c>
      <c r="N548" s="185" t="s">
        <v>46</v>
      </c>
      <c r="O548" s="65"/>
      <c r="P548" s="186">
        <f>O548*H548</f>
        <v>0</v>
      </c>
      <c r="Q548" s="186">
        <v>1.2E-4</v>
      </c>
      <c r="R548" s="186">
        <f>Q548*H548</f>
        <v>5.0359200000000002E-3</v>
      </c>
      <c r="S548" s="186">
        <v>0</v>
      </c>
      <c r="T548" s="187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188" t="s">
        <v>260</v>
      </c>
      <c r="AT548" s="188" t="s">
        <v>159</v>
      </c>
      <c r="AU548" s="188" t="s">
        <v>85</v>
      </c>
      <c r="AY548" s="18" t="s">
        <v>157</v>
      </c>
      <c r="BE548" s="189">
        <f>IF(N548="základní",J548,0)</f>
        <v>0</v>
      </c>
      <c r="BF548" s="189">
        <f>IF(N548="snížená",J548,0)</f>
        <v>0</v>
      </c>
      <c r="BG548" s="189">
        <f>IF(N548="zákl. přenesená",J548,0)</f>
        <v>0</v>
      </c>
      <c r="BH548" s="189">
        <f>IF(N548="sníž. přenesená",J548,0)</f>
        <v>0</v>
      </c>
      <c r="BI548" s="189">
        <f>IF(N548="nulová",J548,0)</f>
        <v>0</v>
      </c>
      <c r="BJ548" s="18" t="s">
        <v>83</v>
      </c>
      <c r="BK548" s="189">
        <f>ROUND(I548*H548,2)</f>
        <v>0</v>
      </c>
      <c r="BL548" s="18" t="s">
        <v>260</v>
      </c>
      <c r="BM548" s="188" t="s">
        <v>897</v>
      </c>
    </row>
    <row r="549" spans="1:65" s="2" customFormat="1" ht="19.2">
      <c r="A549" s="35"/>
      <c r="B549" s="36"/>
      <c r="C549" s="37"/>
      <c r="D549" s="190" t="s">
        <v>165</v>
      </c>
      <c r="E549" s="37"/>
      <c r="F549" s="191" t="s">
        <v>898</v>
      </c>
      <c r="G549" s="37"/>
      <c r="H549" s="37"/>
      <c r="I549" s="192"/>
      <c r="J549" s="37"/>
      <c r="K549" s="37"/>
      <c r="L549" s="40"/>
      <c r="M549" s="193"/>
      <c r="N549" s="194"/>
      <c r="O549" s="65"/>
      <c r="P549" s="65"/>
      <c r="Q549" s="65"/>
      <c r="R549" s="65"/>
      <c r="S549" s="65"/>
      <c r="T549" s="66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8" t="s">
        <v>165</v>
      </c>
      <c r="AU549" s="18" t="s">
        <v>85</v>
      </c>
    </row>
    <row r="550" spans="1:65" s="15" customFormat="1" ht="10.199999999999999">
      <c r="B550" s="217"/>
      <c r="C550" s="218"/>
      <c r="D550" s="190" t="s">
        <v>167</v>
      </c>
      <c r="E550" s="219" t="s">
        <v>19</v>
      </c>
      <c r="F550" s="220" t="s">
        <v>899</v>
      </c>
      <c r="G550" s="218"/>
      <c r="H550" s="219" t="s">
        <v>19</v>
      </c>
      <c r="I550" s="221"/>
      <c r="J550" s="218"/>
      <c r="K550" s="218"/>
      <c r="L550" s="222"/>
      <c r="M550" s="223"/>
      <c r="N550" s="224"/>
      <c r="O550" s="224"/>
      <c r="P550" s="224"/>
      <c r="Q550" s="224"/>
      <c r="R550" s="224"/>
      <c r="S550" s="224"/>
      <c r="T550" s="225"/>
      <c r="AT550" s="226" t="s">
        <v>167</v>
      </c>
      <c r="AU550" s="226" t="s">
        <v>85</v>
      </c>
      <c r="AV550" s="15" t="s">
        <v>83</v>
      </c>
      <c r="AW550" s="15" t="s">
        <v>36</v>
      </c>
      <c r="AX550" s="15" t="s">
        <v>75</v>
      </c>
      <c r="AY550" s="226" t="s">
        <v>157</v>
      </c>
    </row>
    <row r="551" spans="1:65" s="13" customFormat="1" ht="10.199999999999999">
      <c r="B551" s="195"/>
      <c r="C551" s="196"/>
      <c r="D551" s="190" t="s">
        <v>167</v>
      </c>
      <c r="E551" s="197" t="s">
        <v>19</v>
      </c>
      <c r="F551" s="198" t="s">
        <v>900</v>
      </c>
      <c r="G551" s="196"/>
      <c r="H551" s="199">
        <v>7.0819999999999999</v>
      </c>
      <c r="I551" s="200"/>
      <c r="J551" s="196"/>
      <c r="K551" s="196"/>
      <c r="L551" s="201"/>
      <c r="M551" s="202"/>
      <c r="N551" s="203"/>
      <c r="O551" s="203"/>
      <c r="P551" s="203"/>
      <c r="Q551" s="203"/>
      <c r="R551" s="203"/>
      <c r="S551" s="203"/>
      <c r="T551" s="204"/>
      <c r="AT551" s="205" t="s">
        <v>167</v>
      </c>
      <c r="AU551" s="205" t="s">
        <v>85</v>
      </c>
      <c r="AV551" s="13" t="s">
        <v>85</v>
      </c>
      <c r="AW551" s="13" t="s">
        <v>36</v>
      </c>
      <c r="AX551" s="13" t="s">
        <v>75</v>
      </c>
      <c r="AY551" s="205" t="s">
        <v>157</v>
      </c>
    </row>
    <row r="552" spans="1:65" s="13" customFormat="1" ht="10.199999999999999">
      <c r="B552" s="195"/>
      <c r="C552" s="196"/>
      <c r="D552" s="190" t="s">
        <v>167</v>
      </c>
      <c r="E552" s="197" t="s">
        <v>19</v>
      </c>
      <c r="F552" s="198" t="s">
        <v>901</v>
      </c>
      <c r="G552" s="196"/>
      <c r="H552" s="199">
        <v>3.6970000000000001</v>
      </c>
      <c r="I552" s="200"/>
      <c r="J552" s="196"/>
      <c r="K552" s="196"/>
      <c r="L552" s="201"/>
      <c r="M552" s="202"/>
      <c r="N552" s="203"/>
      <c r="O552" s="203"/>
      <c r="P552" s="203"/>
      <c r="Q552" s="203"/>
      <c r="R552" s="203"/>
      <c r="S552" s="203"/>
      <c r="T552" s="204"/>
      <c r="AT552" s="205" t="s">
        <v>167</v>
      </c>
      <c r="AU552" s="205" t="s">
        <v>85</v>
      </c>
      <c r="AV552" s="13" t="s">
        <v>85</v>
      </c>
      <c r="AW552" s="13" t="s">
        <v>36</v>
      </c>
      <c r="AX552" s="13" t="s">
        <v>75</v>
      </c>
      <c r="AY552" s="205" t="s">
        <v>157</v>
      </c>
    </row>
    <row r="553" spans="1:65" s="13" customFormat="1" ht="10.199999999999999">
      <c r="B553" s="195"/>
      <c r="C553" s="196"/>
      <c r="D553" s="190" t="s">
        <v>167</v>
      </c>
      <c r="E553" s="197" t="s">
        <v>19</v>
      </c>
      <c r="F553" s="198" t="s">
        <v>902</v>
      </c>
      <c r="G553" s="196"/>
      <c r="H553" s="199">
        <v>10.067</v>
      </c>
      <c r="I553" s="200"/>
      <c r="J553" s="196"/>
      <c r="K553" s="196"/>
      <c r="L553" s="201"/>
      <c r="M553" s="202"/>
      <c r="N553" s="203"/>
      <c r="O553" s="203"/>
      <c r="P553" s="203"/>
      <c r="Q553" s="203"/>
      <c r="R553" s="203"/>
      <c r="S553" s="203"/>
      <c r="T553" s="204"/>
      <c r="AT553" s="205" t="s">
        <v>167</v>
      </c>
      <c r="AU553" s="205" t="s">
        <v>85</v>
      </c>
      <c r="AV553" s="13" t="s">
        <v>85</v>
      </c>
      <c r="AW553" s="13" t="s">
        <v>36</v>
      </c>
      <c r="AX553" s="13" t="s">
        <v>75</v>
      </c>
      <c r="AY553" s="205" t="s">
        <v>157</v>
      </c>
    </row>
    <row r="554" spans="1:65" s="15" customFormat="1" ht="10.199999999999999">
      <c r="B554" s="217"/>
      <c r="C554" s="218"/>
      <c r="D554" s="190" t="s">
        <v>167</v>
      </c>
      <c r="E554" s="219" t="s">
        <v>19</v>
      </c>
      <c r="F554" s="220" t="s">
        <v>903</v>
      </c>
      <c r="G554" s="218"/>
      <c r="H554" s="219" t="s">
        <v>19</v>
      </c>
      <c r="I554" s="221"/>
      <c r="J554" s="218"/>
      <c r="K554" s="218"/>
      <c r="L554" s="222"/>
      <c r="M554" s="223"/>
      <c r="N554" s="224"/>
      <c r="O554" s="224"/>
      <c r="P554" s="224"/>
      <c r="Q554" s="224"/>
      <c r="R554" s="224"/>
      <c r="S554" s="224"/>
      <c r="T554" s="225"/>
      <c r="AT554" s="226" t="s">
        <v>167</v>
      </c>
      <c r="AU554" s="226" t="s">
        <v>85</v>
      </c>
      <c r="AV554" s="15" t="s">
        <v>83</v>
      </c>
      <c r="AW554" s="15" t="s">
        <v>36</v>
      </c>
      <c r="AX554" s="15" t="s">
        <v>75</v>
      </c>
      <c r="AY554" s="226" t="s">
        <v>157</v>
      </c>
    </row>
    <row r="555" spans="1:65" s="13" customFormat="1" ht="10.199999999999999">
      <c r="B555" s="195"/>
      <c r="C555" s="196"/>
      <c r="D555" s="190" t="s">
        <v>167</v>
      </c>
      <c r="E555" s="197" t="s">
        <v>19</v>
      </c>
      <c r="F555" s="198" t="s">
        <v>904</v>
      </c>
      <c r="G555" s="196"/>
      <c r="H555" s="199">
        <v>21.12</v>
      </c>
      <c r="I555" s="200"/>
      <c r="J555" s="196"/>
      <c r="K555" s="196"/>
      <c r="L555" s="201"/>
      <c r="M555" s="202"/>
      <c r="N555" s="203"/>
      <c r="O555" s="203"/>
      <c r="P555" s="203"/>
      <c r="Q555" s="203"/>
      <c r="R555" s="203"/>
      <c r="S555" s="203"/>
      <c r="T555" s="204"/>
      <c r="AT555" s="205" t="s">
        <v>167</v>
      </c>
      <c r="AU555" s="205" t="s">
        <v>85</v>
      </c>
      <c r="AV555" s="13" t="s">
        <v>85</v>
      </c>
      <c r="AW555" s="13" t="s">
        <v>36</v>
      </c>
      <c r="AX555" s="13" t="s">
        <v>75</v>
      </c>
      <c r="AY555" s="205" t="s">
        <v>157</v>
      </c>
    </row>
    <row r="556" spans="1:65" s="14" customFormat="1" ht="10.199999999999999">
      <c r="B556" s="206"/>
      <c r="C556" s="207"/>
      <c r="D556" s="190" t="s">
        <v>167</v>
      </c>
      <c r="E556" s="208" t="s">
        <v>19</v>
      </c>
      <c r="F556" s="209" t="s">
        <v>200</v>
      </c>
      <c r="G556" s="207"/>
      <c r="H556" s="210">
        <v>41.966000000000001</v>
      </c>
      <c r="I556" s="211"/>
      <c r="J556" s="207"/>
      <c r="K556" s="207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167</v>
      </c>
      <c r="AU556" s="216" t="s">
        <v>85</v>
      </c>
      <c r="AV556" s="14" t="s">
        <v>163</v>
      </c>
      <c r="AW556" s="14" t="s">
        <v>36</v>
      </c>
      <c r="AX556" s="14" t="s">
        <v>83</v>
      </c>
      <c r="AY556" s="216" t="s">
        <v>157</v>
      </c>
    </row>
    <row r="557" spans="1:65" s="2" customFormat="1" ht="13.8" customHeight="1">
      <c r="A557" s="35"/>
      <c r="B557" s="36"/>
      <c r="C557" s="176" t="s">
        <v>905</v>
      </c>
      <c r="D557" s="176" t="s">
        <v>159</v>
      </c>
      <c r="E557" s="177" t="s">
        <v>906</v>
      </c>
      <c r="F557" s="178" t="s">
        <v>907</v>
      </c>
      <c r="G557" s="179" t="s">
        <v>177</v>
      </c>
      <c r="H557" s="180">
        <v>46.3</v>
      </c>
      <c r="I557" s="181"/>
      <c r="J557" s="182">
        <f>ROUND(I557*H557,2)</f>
        <v>0</v>
      </c>
      <c r="K557" s="183"/>
      <c r="L557" s="40"/>
      <c r="M557" s="184" t="s">
        <v>19</v>
      </c>
      <c r="N557" s="185" t="s">
        <v>46</v>
      </c>
      <c r="O557" s="65"/>
      <c r="P557" s="186">
        <f>O557*H557</f>
        <v>0</v>
      </c>
      <c r="Q557" s="186">
        <v>2.1000000000000001E-4</v>
      </c>
      <c r="R557" s="186">
        <f>Q557*H557</f>
        <v>9.722999999999999E-3</v>
      </c>
      <c r="S557" s="186">
        <v>0</v>
      </c>
      <c r="T557" s="187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88" t="s">
        <v>260</v>
      </c>
      <c r="AT557" s="188" t="s">
        <v>159</v>
      </c>
      <c r="AU557" s="188" t="s">
        <v>85</v>
      </c>
      <c r="AY557" s="18" t="s">
        <v>157</v>
      </c>
      <c r="BE557" s="189">
        <f>IF(N557="základní",J557,0)</f>
        <v>0</v>
      </c>
      <c r="BF557" s="189">
        <f>IF(N557="snížená",J557,0)</f>
        <v>0</v>
      </c>
      <c r="BG557" s="189">
        <f>IF(N557="zákl. přenesená",J557,0)</f>
        <v>0</v>
      </c>
      <c r="BH557" s="189">
        <f>IF(N557="sníž. přenesená",J557,0)</f>
        <v>0</v>
      </c>
      <c r="BI557" s="189">
        <f>IF(N557="nulová",J557,0)</f>
        <v>0</v>
      </c>
      <c r="BJ557" s="18" t="s">
        <v>83</v>
      </c>
      <c r="BK557" s="189">
        <f>ROUND(I557*H557,2)</f>
        <v>0</v>
      </c>
      <c r="BL557" s="18" t="s">
        <v>260</v>
      </c>
      <c r="BM557" s="188" t="s">
        <v>908</v>
      </c>
    </row>
    <row r="558" spans="1:65" s="2" customFormat="1" ht="19.2">
      <c r="A558" s="35"/>
      <c r="B558" s="36"/>
      <c r="C558" s="37"/>
      <c r="D558" s="190" t="s">
        <v>165</v>
      </c>
      <c r="E558" s="37"/>
      <c r="F558" s="191" t="s">
        <v>909</v>
      </c>
      <c r="G558" s="37"/>
      <c r="H558" s="37"/>
      <c r="I558" s="192"/>
      <c r="J558" s="37"/>
      <c r="K558" s="37"/>
      <c r="L558" s="40"/>
      <c r="M558" s="193"/>
      <c r="N558" s="194"/>
      <c r="O558" s="65"/>
      <c r="P558" s="65"/>
      <c r="Q558" s="65"/>
      <c r="R558" s="65"/>
      <c r="S558" s="65"/>
      <c r="T558" s="66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8" t="s">
        <v>165</v>
      </c>
      <c r="AU558" s="18" t="s">
        <v>85</v>
      </c>
    </row>
    <row r="559" spans="1:65" s="13" customFormat="1" ht="10.199999999999999">
      <c r="B559" s="195"/>
      <c r="C559" s="196"/>
      <c r="D559" s="190" t="s">
        <v>167</v>
      </c>
      <c r="E559" s="197" t="s">
        <v>19</v>
      </c>
      <c r="F559" s="198" t="s">
        <v>96</v>
      </c>
      <c r="G559" s="196"/>
      <c r="H559" s="199">
        <v>46.3</v>
      </c>
      <c r="I559" s="200"/>
      <c r="J559" s="196"/>
      <c r="K559" s="196"/>
      <c r="L559" s="201"/>
      <c r="M559" s="202"/>
      <c r="N559" s="203"/>
      <c r="O559" s="203"/>
      <c r="P559" s="203"/>
      <c r="Q559" s="203"/>
      <c r="R559" s="203"/>
      <c r="S559" s="203"/>
      <c r="T559" s="204"/>
      <c r="AT559" s="205" t="s">
        <v>167</v>
      </c>
      <c r="AU559" s="205" t="s">
        <v>85</v>
      </c>
      <c r="AV559" s="13" t="s">
        <v>85</v>
      </c>
      <c r="AW559" s="13" t="s">
        <v>36</v>
      </c>
      <c r="AX559" s="13" t="s">
        <v>83</v>
      </c>
      <c r="AY559" s="205" t="s">
        <v>157</v>
      </c>
    </row>
    <row r="560" spans="1:65" s="12" customFormat="1" ht="22.8" customHeight="1">
      <c r="B560" s="160"/>
      <c r="C560" s="161"/>
      <c r="D560" s="162" t="s">
        <v>74</v>
      </c>
      <c r="E560" s="174" t="s">
        <v>910</v>
      </c>
      <c r="F560" s="174" t="s">
        <v>911</v>
      </c>
      <c r="G560" s="161"/>
      <c r="H560" s="161"/>
      <c r="I560" s="164"/>
      <c r="J560" s="175">
        <f>BK560</f>
        <v>0</v>
      </c>
      <c r="K560" s="161"/>
      <c r="L560" s="166"/>
      <c r="M560" s="167"/>
      <c r="N560" s="168"/>
      <c r="O560" s="168"/>
      <c r="P560" s="169">
        <f>SUM(P561:P582)</f>
        <v>0</v>
      </c>
      <c r="Q560" s="168"/>
      <c r="R560" s="169">
        <f>SUM(R561:R582)</f>
        <v>1.00064533</v>
      </c>
      <c r="S560" s="168"/>
      <c r="T560" s="170">
        <f>SUM(T561:T582)</f>
        <v>0.20779765000000003</v>
      </c>
      <c r="AR560" s="171" t="s">
        <v>85</v>
      </c>
      <c r="AT560" s="172" t="s">
        <v>74</v>
      </c>
      <c r="AU560" s="172" t="s">
        <v>83</v>
      </c>
      <c r="AY560" s="171" t="s">
        <v>157</v>
      </c>
      <c r="BK560" s="173">
        <f>SUM(BK561:BK582)</f>
        <v>0</v>
      </c>
    </row>
    <row r="561" spans="1:65" s="2" customFormat="1" ht="22.2" customHeight="1">
      <c r="A561" s="35"/>
      <c r="B561" s="36"/>
      <c r="C561" s="176" t="s">
        <v>912</v>
      </c>
      <c r="D561" s="176" t="s">
        <v>159</v>
      </c>
      <c r="E561" s="177" t="s">
        <v>913</v>
      </c>
      <c r="F561" s="178" t="s">
        <v>914</v>
      </c>
      <c r="G561" s="179" t="s">
        <v>177</v>
      </c>
      <c r="H561" s="180">
        <v>1340.6289999999999</v>
      </c>
      <c r="I561" s="181"/>
      <c r="J561" s="182">
        <f>ROUND(I561*H561,2)</f>
        <v>0</v>
      </c>
      <c r="K561" s="183"/>
      <c r="L561" s="40"/>
      <c r="M561" s="184" t="s">
        <v>19</v>
      </c>
      <c r="N561" s="185" t="s">
        <v>46</v>
      </c>
      <c r="O561" s="65"/>
      <c r="P561" s="186">
        <f>O561*H561</f>
        <v>0</v>
      </c>
      <c r="Q561" s="186">
        <v>0</v>
      </c>
      <c r="R561" s="186">
        <f>Q561*H561</f>
        <v>0</v>
      </c>
      <c r="S561" s="186">
        <v>0</v>
      </c>
      <c r="T561" s="187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88" t="s">
        <v>260</v>
      </c>
      <c r="AT561" s="188" t="s">
        <v>159</v>
      </c>
      <c r="AU561" s="188" t="s">
        <v>85</v>
      </c>
      <c r="AY561" s="18" t="s">
        <v>157</v>
      </c>
      <c r="BE561" s="189">
        <f>IF(N561="základní",J561,0)</f>
        <v>0</v>
      </c>
      <c r="BF561" s="189">
        <f>IF(N561="snížená",J561,0)</f>
        <v>0</v>
      </c>
      <c r="BG561" s="189">
        <f>IF(N561="zákl. přenesená",J561,0)</f>
        <v>0</v>
      </c>
      <c r="BH561" s="189">
        <f>IF(N561="sníž. přenesená",J561,0)</f>
        <v>0</v>
      </c>
      <c r="BI561" s="189">
        <f>IF(N561="nulová",J561,0)</f>
        <v>0</v>
      </c>
      <c r="BJ561" s="18" t="s">
        <v>83</v>
      </c>
      <c r="BK561" s="189">
        <f>ROUND(I561*H561,2)</f>
        <v>0</v>
      </c>
      <c r="BL561" s="18" t="s">
        <v>260</v>
      </c>
      <c r="BM561" s="188" t="s">
        <v>915</v>
      </c>
    </row>
    <row r="562" spans="1:65" s="2" customFormat="1" ht="10.199999999999999">
      <c r="A562" s="35"/>
      <c r="B562" s="36"/>
      <c r="C562" s="37"/>
      <c r="D562" s="190" t="s">
        <v>165</v>
      </c>
      <c r="E562" s="37"/>
      <c r="F562" s="191" t="s">
        <v>916</v>
      </c>
      <c r="G562" s="37"/>
      <c r="H562" s="37"/>
      <c r="I562" s="192"/>
      <c r="J562" s="37"/>
      <c r="K562" s="37"/>
      <c r="L562" s="40"/>
      <c r="M562" s="193"/>
      <c r="N562" s="194"/>
      <c r="O562" s="65"/>
      <c r="P562" s="65"/>
      <c r="Q562" s="65"/>
      <c r="R562" s="65"/>
      <c r="S562" s="65"/>
      <c r="T562" s="66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165</v>
      </c>
      <c r="AU562" s="18" t="s">
        <v>85</v>
      </c>
    </row>
    <row r="563" spans="1:65" s="13" customFormat="1" ht="10.199999999999999">
      <c r="B563" s="195"/>
      <c r="C563" s="196"/>
      <c r="D563" s="190" t="s">
        <v>167</v>
      </c>
      <c r="E563" s="197" t="s">
        <v>19</v>
      </c>
      <c r="F563" s="198" t="s">
        <v>113</v>
      </c>
      <c r="G563" s="196"/>
      <c r="H563" s="199">
        <v>1340.6289999999999</v>
      </c>
      <c r="I563" s="200"/>
      <c r="J563" s="196"/>
      <c r="K563" s="196"/>
      <c r="L563" s="201"/>
      <c r="M563" s="202"/>
      <c r="N563" s="203"/>
      <c r="O563" s="203"/>
      <c r="P563" s="203"/>
      <c r="Q563" s="203"/>
      <c r="R563" s="203"/>
      <c r="S563" s="203"/>
      <c r="T563" s="204"/>
      <c r="AT563" s="205" t="s">
        <v>167</v>
      </c>
      <c r="AU563" s="205" t="s">
        <v>85</v>
      </c>
      <c r="AV563" s="13" t="s">
        <v>85</v>
      </c>
      <c r="AW563" s="13" t="s">
        <v>36</v>
      </c>
      <c r="AX563" s="13" t="s">
        <v>83</v>
      </c>
      <c r="AY563" s="205" t="s">
        <v>157</v>
      </c>
    </row>
    <row r="564" spans="1:65" s="2" customFormat="1" ht="13.8" customHeight="1">
      <c r="A564" s="35"/>
      <c r="B564" s="36"/>
      <c r="C564" s="176" t="s">
        <v>917</v>
      </c>
      <c r="D564" s="176" t="s">
        <v>159</v>
      </c>
      <c r="E564" s="177" t="s">
        <v>918</v>
      </c>
      <c r="F564" s="178" t="s">
        <v>919</v>
      </c>
      <c r="G564" s="179" t="s">
        <v>177</v>
      </c>
      <c r="H564" s="180">
        <v>670.31500000000005</v>
      </c>
      <c r="I564" s="181"/>
      <c r="J564" s="182">
        <f>ROUND(I564*H564,2)</f>
        <v>0</v>
      </c>
      <c r="K564" s="183"/>
      <c r="L564" s="40"/>
      <c r="M564" s="184" t="s">
        <v>19</v>
      </c>
      <c r="N564" s="185" t="s">
        <v>46</v>
      </c>
      <c r="O564" s="65"/>
      <c r="P564" s="186">
        <f>O564*H564</f>
        <v>0</v>
      </c>
      <c r="Q564" s="186">
        <v>1E-3</v>
      </c>
      <c r="R564" s="186">
        <f>Q564*H564</f>
        <v>0.67031500000000011</v>
      </c>
      <c r="S564" s="186">
        <v>3.1E-4</v>
      </c>
      <c r="T564" s="187">
        <f>S564*H564</f>
        <v>0.20779765000000003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188" t="s">
        <v>260</v>
      </c>
      <c r="AT564" s="188" t="s">
        <v>159</v>
      </c>
      <c r="AU564" s="188" t="s">
        <v>85</v>
      </c>
      <c r="AY564" s="18" t="s">
        <v>157</v>
      </c>
      <c r="BE564" s="189">
        <f>IF(N564="základní",J564,0)</f>
        <v>0</v>
      </c>
      <c r="BF564" s="189">
        <f>IF(N564="snížená",J564,0)</f>
        <v>0</v>
      </c>
      <c r="BG564" s="189">
        <f>IF(N564="zákl. přenesená",J564,0)</f>
        <v>0</v>
      </c>
      <c r="BH564" s="189">
        <f>IF(N564="sníž. přenesená",J564,0)</f>
        <v>0</v>
      </c>
      <c r="BI564" s="189">
        <f>IF(N564="nulová",J564,0)</f>
        <v>0</v>
      </c>
      <c r="BJ564" s="18" t="s">
        <v>83</v>
      </c>
      <c r="BK564" s="189">
        <f>ROUND(I564*H564,2)</f>
        <v>0</v>
      </c>
      <c r="BL564" s="18" t="s">
        <v>260</v>
      </c>
      <c r="BM564" s="188" t="s">
        <v>920</v>
      </c>
    </row>
    <row r="565" spans="1:65" s="2" customFormat="1" ht="10.199999999999999">
      <c r="A565" s="35"/>
      <c r="B565" s="36"/>
      <c r="C565" s="37"/>
      <c r="D565" s="190" t="s">
        <v>165</v>
      </c>
      <c r="E565" s="37"/>
      <c r="F565" s="191" t="s">
        <v>921</v>
      </c>
      <c r="G565" s="37"/>
      <c r="H565" s="37"/>
      <c r="I565" s="192"/>
      <c r="J565" s="37"/>
      <c r="K565" s="37"/>
      <c r="L565" s="40"/>
      <c r="M565" s="193"/>
      <c r="N565" s="194"/>
      <c r="O565" s="65"/>
      <c r="P565" s="65"/>
      <c r="Q565" s="65"/>
      <c r="R565" s="65"/>
      <c r="S565" s="65"/>
      <c r="T565" s="66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T565" s="18" t="s">
        <v>165</v>
      </c>
      <c r="AU565" s="18" t="s">
        <v>85</v>
      </c>
    </row>
    <row r="566" spans="1:65" s="13" customFormat="1" ht="10.199999999999999">
      <c r="B566" s="195"/>
      <c r="C566" s="196"/>
      <c r="D566" s="190" t="s">
        <v>167</v>
      </c>
      <c r="E566" s="197" t="s">
        <v>19</v>
      </c>
      <c r="F566" s="198" t="s">
        <v>922</v>
      </c>
      <c r="G566" s="196"/>
      <c r="H566" s="199">
        <v>670.31500000000005</v>
      </c>
      <c r="I566" s="200"/>
      <c r="J566" s="196"/>
      <c r="K566" s="196"/>
      <c r="L566" s="201"/>
      <c r="M566" s="202"/>
      <c r="N566" s="203"/>
      <c r="O566" s="203"/>
      <c r="P566" s="203"/>
      <c r="Q566" s="203"/>
      <c r="R566" s="203"/>
      <c r="S566" s="203"/>
      <c r="T566" s="204"/>
      <c r="AT566" s="205" t="s">
        <v>167</v>
      </c>
      <c r="AU566" s="205" t="s">
        <v>85</v>
      </c>
      <c r="AV566" s="13" t="s">
        <v>85</v>
      </c>
      <c r="AW566" s="13" t="s">
        <v>36</v>
      </c>
      <c r="AX566" s="13" t="s">
        <v>83</v>
      </c>
      <c r="AY566" s="205" t="s">
        <v>157</v>
      </c>
    </row>
    <row r="567" spans="1:65" s="2" customFormat="1" ht="22.2" customHeight="1">
      <c r="A567" s="35"/>
      <c r="B567" s="36"/>
      <c r="C567" s="176" t="s">
        <v>923</v>
      </c>
      <c r="D567" s="176" t="s">
        <v>159</v>
      </c>
      <c r="E567" s="177" t="s">
        <v>924</v>
      </c>
      <c r="F567" s="178" t="s">
        <v>925</v>
      </c>
      <c r="G567" s="179" t="s">
        <v>177</v>
      </c>
      <c r="H567" s="180">
        <v>670.31500000000005</v>
      </c>
      <c r="I567" s="181"/>
      <c r="J567" s="182">
        <f>ROUND(I567*H567,2)</f>
        <v>0</v>
      </c>
      <c r="K567" s="183"/>
      <c r="L567" s="40"/>
      <c r="M567" s="184" t="s">
        <v>19</v>
      </c>
      <c r="N567" s="185" t="s">
        <v>46</v>
      </c>
      <c r="O567" s="65"/>
      <c r="P567" s="186">
        <f>O567*H567</f>
        <v>0</v>
      </c>
      <c r="Q567" s="186">
        <v>0</v>
      </c>
      <c r="R567" s="186">
        <f>Q567*H567</f>
        <v>0</v>
      </c>
      <c r="S567" s="186">
        <v>0</v>
      </c>
      <c r="T567" s="187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88" t="s">
        <v>260</v>
      </c>
      <c r="AT567" s="188" t="s">
        <v>159</v>
      </c>
      <c r="AU567" s="188" t="s">
        <v>85</v>
      </c>
      <c r="AY567" s="18" t="s">
        <v>157</v>
      </c>
      <c r="BE567" s="189">
        <f>IF(N567="základní",J567,0)</f>
        <v>0</v>
      </c>
      <c r="BF567" s="189">
        <f>IF(N567="snížená",J567,0)</f>
        <v>0</v>
      </c>
      <c r="BG567" s="189">
        <f>IF(N567="zákl. přenesená",J567,0)</f>
        <v>0</v>
      </c>
      <c r="BH567" s="189">
        <f>IF(N567="sníž. přenesená",J567,0)</f>
        <v>0</v>
      </c>
      <c r="BI567" s="189">
        <f>IF(N567="nulová",J567,0)</f>
        <v>0</v>
      </c>
      <c r="BJ567" s="18" t="s">
        <v>83</v>
      </c>
      <c r="BK567" s="189">
        <f>ROUND(I567*H567,2)</f>
        <v>0</v>
      </c>
      <c r="BL567" s="18" t="s">
        <v>260</v>
      </c>
      <c r="BM567" s="188" t="s">
        <v>926</v>
      </c>
    </row>
    <row r="568" spans="1:65" s="2" customFormat="1" ht="19.2">
      <c r="A568" s="35"/>
      <c r="B568" s="36"/>
      <c r="C568" s="37"/>
      <c r="D568" s="190" t="s">
        <v>165</v>
      </c>
      <c r="E568" s="37"/>
      <c r="F568" s="191" t="s">
        <v>925</v>
      </c>
      <c r="G568" s="37"/>
      <c r="H568" s="37"/>
      <c r="I568" s="192"/>
      <c r="J568" s="37"/>
      <c r="K568" s="37"/>
      <c r="L568" s="40"/>
      <c r="M568" s="193"/>
      <c r="N568" s="194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165</v>
      </c>
      <c r="AU568" s="18" t="s">
        <v>85</v>
      </c>
    </row>
    <row r="569" spans="1:65" s="13" customFormat="1" ht="10.199999999999999">
      <c r="B569" s="195"/>
      <c r="C569" s="196"/>
      <c r="D569" s="190" t="s">
        <v>167</v>
      </c>
      <c r="E569" s="197" t="s">
        <v>19</v>
      </c>
      <c r="F569" s="198" t="s">
        <v>922</v>
      </c>
      <c r="G569" s="196"/>
      <c r="H569" s="199">
        <v>670.31500000000005</v>
      </c>
      <c r="I569" s="200"/>
      <c r="J569" s="196"/>
      <c r="K569" s="196"/>
      <c r="L569" s="201"/>
      <c r="M569" s="202"/>
      <c r="N569" s="203"/>
      <c r="O569" s="203"/>
      <c r="P569" s="203"/>
      <c r="Q569" s="203"/>
      <c r="R569" s="203"/>
      <c r="S569" s="203"/>
      <c r="T569" s="204"/>
      <c r="AT569" s="205" t="s">
        <v>167</v>
      </c>
      <c r="AU569" s="205" t="s">
        <v>85</v>
      </c>
      <c r="AV569" s="13" t="s">
        <v>85</v>
      </c>
      <c r="AW569" s="13" t="s">
        <v>36</v>
      </c>
      <c r="AX569" s="13" t="s">
        <v>83</v>
      </c>
      <c r="AY569" s="205" t="s">
        <v>157</v>
      </c>
    </row>
    <row r="570" spans="1:65" s="2" customFormat="1" ht="22.2" customHeight="1">
      <c r="A570" s="35"/>
      <c r="B570" s="36"/>
      <c r="C570" s="176" t="s">
        <v>927</v>
      </c>
      <c r="D570" s="176" t="s">
        <v>159</v>
      </c>
      <c r="E570" s="177" t="s">
        <v>928</v>
      </c>
      <c r="F570" s="178" t="s">
        <v>929</v>
      </c>
      <c r="G570" s="179" t="s">
        <v>189</v>
      </c>
      <c r="H570" s="180">
        <v>200</v>
      </c>
      <c r="I570" s="181"/>
      <c r="J570" s="182">
        <f>ROUND(I570*H570,2)</f>
        <v>0</v>
      </c>
      <c r="K570" s="183"/>
      <c r="L570" s="40"/>
      <c r="M570" s="184" t="s">
        <v>19</v>
      </c>
      <c r="N570" s="185" t="s">
        <v>46</v>
      </c>
      <c r="O570" s="65"/>
      <c r="P570" s="186">
        <f>O570*H570</f>
        <v>0</v>
      </c>
      <c r="Q570" s="186">
        <v>4.8000000000000001E-4</v>
      </c>
      <c r="R570" s="186">
        <f>Q570*H570</f>
        <v>9.6000000000000002E-2</v>
      </c>
      <c r="S570" s="186">
        <v>0</v>
      </c>
      <c r="T570" s="187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188" t="s">
        <v>260</v>
      </c>
      <c r="AT570" s="188" t="s">
        <v>159</v>
      </c>
      <c r="AU570" s="188" t="s">
        <v>85</v>
      </c>
      <c r="AY570" s="18" t="s">
        <v>157</v>
      </c>
      <c r="BE570" s="189">
        <f>IF(N570="základní",J570,0)</f>
        <v>0</v>
      </c>
      <c r="BF570" s="189">
        <f>IF(N570="snížená",J570,0)</f>
        <v>0</v>
      </c>
      <c r="BG570" s="189">
        <f>IF(N570="zákl. přenesená",J570,0)</f>
        <v>0</v>
      </c>
      <c r="BH570" s="189">
        <f>IF(N570="sníž. přenesená",J570,0)</f>
        <v>0</v>
      </c>
      <c r="BI570" s="189">
        <f>IF(N570="nulová",J570,0)</f>
        <v>0</v>
      </c>
      <c r="BJ570" s="18" t="s">
        <v>83</v>
      </c>
      <c r="BK570" s="189">
        <f>ROUND(I570*H570,2)</f>
        <v>0</v>
      </c>
      <c r="BL570" s="18" t="s">
        <v>260</v>
      </c>
      <c r="BM570" s="188" t="s">
        <v>930</v>
      </c>
    </row>
    <row r="571" spans="1:65" s="2" customFormat="1" ht="19.2">
      <c r="A571" s="35"/>
      <c r="B571" s="36"/>
      <c r="C571" s="37"/>
      <c r="D571" s="190" t="s">
        <v>165</v>
      </c>
      <c r="E571" s="37"/>
      <c r="F571" s="191" t="s">
        <v>931</v>
      </c>
      <c r="G571" s="37"/>
      <c r="H571" s="37"/>
      <c r="I571" s="192"/>
      <c r="J571" s="37"/>
      <c r="K571" s="37"/>
      <c r="L571" s="40"/>
      <c r="M571" s="193"/>
      <c r="N571" s="194"/>
      <c r="O571" s="65"/>
      <c r="P571" s="65"/>
      <c r="Q571" s="65"/>
      <c r="R571" s="65"/>
      <c r="S571" s="65"/>
      <c r="T571" s="66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165</v>
      </c>
      <c r="AU571" s="18" t="s">
        <v>85</v>
      </c>
    </row>
    <row r="572" spans="1:65" s="2" customFormat="1" ht="22.2" customHeight="1">
      <c r="A572" s="35"/>
      <c r="B572" s="36"/>
      <c r="C572" s="176" t="s">
        <v>932</v>
      </c>
      <c r="D572" s="176" t="s">
        <v>159</v>
      </c>
      <c r="E572" s="177" t="s">
        <v>933</v>
      </c>
      <c r="F572" s="178" t="s">
        <v>934</v>
      </c>
      <c r="G572" s="179" t="s">
        <v>177</v>
      </c>
      <c r="H572" s="180">
        <v>1340.6289999999999</v>
      </c>
      <c r="I572" s="181"/>
      <c r="J572" s="182">
        <f>ROUND(I572*H572,2)</f>
        <v>0</v>
      </c>
      <c r="K572" s="183"/>
      <c r="L572" s="40"/>
      <c r="M572" s="184" t="s">
        <v>19</v>
      </c>
      <c r="N572" s="185" t="s">
        <v>46</v>
      </c>
      <c r="O572" s="65"/>
      <c r="P572" s="186">
        <f>O572*H572</f>
        <v>0</v>
      </c>
      <c r="Q572" s="186">
        <v>1.3999999999999999E-4</v>
      </c>
      <c r="R572" s="186">
        <f>Q572*H572</f>
        <v>0.18768805999999996</v>
      </c>
      <c r="S572" s="186">
        <v>0</v>
      </c>
      <c r="T572" s="187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88" t="s">
        <v>260</v>
      </c>
      <c r="AT572" s="188" t="s">
        <v>159</v>
      </c>
      <c r="AU572" s="188" t="s">
        <v>85</v>
      </c>
      <c r="AY572" s="18" t="s">
        <v>157</v>
      </c>
      <c r="BE572" s="189">
        <f>IF(N572="základní",J572,0)</f>
        <v>0</v>
      </c>
      <c r="BF572" s="189">
        <f>IF(N572="snížená",J572,0)</f>
        <v>0</v>
      </c>
      <c r="BG572" s="189">
        <f>IF(N572="zákl. přenesená",J572,0)</f>
        <v>0</v>
      </c>
      <c r="BH572" s="189">
        <f>IF(N572="sníž. přenesená",J572,0)</f>
        <v>0</v>
      </c>
      <c r="BI572" s="189">
        <f>IF(N572="nulová",J572,0)</f>
        <v>0</v>
      </c>
      <c r="BJ572" s="18" t="s">
        <v>83</v>
      </c>
      <c r="BK572" s="189">
        <f>ROUND(I572*H572,2)</f>
        <v>0</v>
      </c>
      <c r="BL572" s="18" t="s">
        <v>260</v>
      </c>
      <c r="BM572" s="188" t="s">
        <v>935</v>
      </c>
    </row>
    <row r="573" spans="1:65" s="2" customFormat="1" ht="28.8">
      <c r="A573" s="35"/>
      <c r="B573" s="36"/>
      <c r="C573" s="37"/>
      <c r="D573" s="190" t="s">
        <v>165</v>
      </c>
      <c r="E573" s="37"/>
      <c r="F573" s="191" t="s">
        <v>936</v>
      </c>
      <c r="G573" s="37"/>
      <c r="H573" s="37"/>
      <c r="I573" s="192"/>
      <c r="J573" s="37"/>
      <c r="K573" s="37"/>
      <c r="L573" s="40"/>
      <c r="M573" s="193"/>
      <c r="N573" s="194"/>
      <c r="O573" s="65"/>
      <c r="P573" s="65"/>
      <c r="Q573" s="65"/>
      <c r="R573" s="65"/>
      <c r="S573" s="65"/>
      <c r="T573" s="66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165</v>
      </c>
      <c r="AU573" s="18" t="s">
        <v>85</v>
      </c>
    </row>
    <row r="574" spans="1:65" s="13" customFormat="1" ht="10.199999999999999">
      <c r="B574" s="195"/>
      <c r="C574" s="196"/>
      <c r="D574" s="190" t="s">
        <v>167</v>
      </c>
      <c r="E574" s="197" t="s">
        <v>19</v>
      </c>
      <c r="F574" s="198" t="s">
        <v>113</v>
      </c>
      <c r="G574" s="196"/>
      <c r="H574" s="199">
        <v>1340.6289999999999</v>
      </c>
      <c r="I574" s="200"/>
      <c r="J574" s="196"/>
      <c r="K574" s="196"/>
      <c r="L574" s="201"/>
      <c r="M574" s="202"/>
      <c r="N574" s="203"/>
      <c r="O574" s="203"/>
      <c r="P574" s="203"/>
      <c r="Q574" s="203"/>
      <c r="R574" s="203"/>
      <c r="S574" s="203"/>
      <c r="T574" s="204"/>
      <c r="AT574" s="205" t="s">
        <v>167</v>
      </c>
      <c r="AU574" s="205" t="s">
        <v>85</v>
      </c>
      <c r="AV574" s="13" t="s">
        <v>85</v>
      </c>
      <c r="AW574" s="13" t="s">
        <v>36</v>
      </c>
      <c r="AX574" s="13" t="s">
        <v>83</v>
      </c>
      <c r="AY574" s="205" t="s">
        <v>157</v>
      </c>
    </row>
    <row r="575" spans="1:65" s="2" customFormat="1" ht="34.799999999999997" customHeight="1">
      <c r="A575" s="35"/>
      <c r="B575" s="36"/>
      <c r="C575" s="176" t="s">
        <v>937</v>
      </c>
      <c r="D575" s="176" t="s">
        <v>159</v>
      </c>
      <c r="E575" s="177" t="s">
        <v>938</v>
      </c>
      <c r="F575" s="178" t="s">
        <v>939</v>
      </c>
      <c r="G575" s="179" t="s">
        <v>177</v>
      </c>
      <c r="H575" s="180">
        <v>865.54899999999998</v>
      </c>
      <c r="I575" s="181"/>
      <c r="J575" s="182">
        <f>ROUND(I575*H575,2)</f>
        <v>0</v>
      </c>
      <c r="K575" s="183"/>
      <c r="L575" s="40"/>
      <c r="M575" s="184" t="s">
        <v>19</v>
      </c>
      <c r="N575" s="185" t="s">
        <v>46</v>
      </c>
      <c r="O575" s="65"/>
      <c r="P575" s="186">
        <f>O575*H575</f>
        <v>0</v>
      </c>
      <c r="Q575" s="186">
        <v>1.0000000000000001E-5</v>
      </c>
      <c r="R575" s="186">
        <f>Q575*H575</f>
        <v>8.6554900000000001E-3</v>
      </c>
      <c r="S575" s="186">
        <v>0</v>
      </c>
      <c r="T575" s="187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188" t="s">
        <v>260</v>
      </c>
      <c r="AT575" s="188" t="s">
        <v>159</v>
      </c>
      <c r="AU575" s="188" t="s">
        <v>85</v>
      </c>
      <c r="AY575" s="18" t="s">
        <v>157</v>
      </c>
      <c r="BE575" s="189">
        <f>IF(N575="základní",J575,0)</f>
        <v>0</v>
      </c>
      <c r="BF575" s="189">
        <f>IF(N575="snížená",J575,0)</f>
        <v>0</v>
      </c>
      <c r="BG575" s="189">
        <f>IF(N575="zákl. přenesená",J575,0)</f>
        <v>0</v>
      </c>
      <c r="BH575" s="189">
        <f>IF(N575="sníž. přenesená",J575,0)</f>
        <v>0</v>
      </c>
      <c r="BI575" s="189">
        <f>IF(N575="nulová",J575,0)</f>
        <v>0</v>
      </c>
      <c r="BJ575" s="18" t="s">
        <v>83</v>
      </c>
      <c r="BK575" s="189">
        <f>ROUND(I575*H575,2)</f>
        <v>0</v>
      </c>
      <c r="BL575" s="18" t="s">
        <v>260</v>
      </c>
      <c r="BM575" s="188" t="s">
        <v>940</v>
      </c>
    </row>
    <row r="576" spans="1:65" s="2" customFormat="1" ht="28.8">
      <c r="A576" s="35"/>
      <c r="B576" s="36"/>
      <c r="C576" s="37"/>
      <c r="D576" s="190" t="s">
        <v>165</v>
      </c>
      <c r="E576" s="37"/>
      <c r="F576" s="191" t="s">
        <v>941</v>
      </c>
      <c r="G576" s="37"/>
      <c r="H576" s="37"/>
      <c r="I576" s="192"/>
      <c r="J576" s="37"/>
      <c r="K576" s="37"/>
      <c r="L576" s="40"/>
      <c r="M576" s="193"/>
      <c r="N576" s="194"/>
      <c r="O576" s="65"/>
      <c r="P576" s="65"/>
      <c r="Q576" s="65"/>
      <c r="R576" s="65"/>
      <c r="S576" s="65"/>
      <c r="T576" s="66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8" t="s">
        <v>165</v>
      </c>
      <c r="AU576" s="18" t="s">
        <v>85</v>
      </c>
    </row>
    <row r="577" spans="1:65" s="13" customFormat="1" ht="10.199999999999999">
      <c r="B577" s="195"/>
      <c r="C577" s="196"/>
      <c r="D577" s="190" t="s">
        <v>167</v>
      </c>
      <c r="E577" s="197" t="s">
        <v>19</v>
      </c>
      <c r="F577" s="198" t="s">
        <v>113</v>
      </c>
      <c r="G577" s="196"/>
      <c r="H577" s="199">
        <v>1340.6289999999999</v>
      </c>
      <c r="I577" s="200"/>
      <c r="J577" s="196"/>
      <c r="K577" s="196"/>
      <c r="L577" s="201"/>
      <c r="M577" s="202"/>
      <c r="N577" s="203"/>
      <c r="O577" s="203"/>
      <c r="P577" s="203"/>
      <c r="Q577" s="203"/>
      <c r="R577" s="203"/>
      <c r="S577" s="203"/>
      <c r="T577" s="204"/>
      <c r="AT577" s="205" t="s">
        <v>167</v>
      </c>
      <c r="AU577" s="205" t="s">
        <v>85</v>
      </c>
      <c r="AV577" s="13" t="s">
        <v>85</v>
      </c>
      <c r="AW577" s="13" t="s">
        <v>36</v>
      </c>
      <c r="AX577" s="13" t="s">
        <v>75</v>
      </c>
      <c r="AY577" s="205" t="s">
        <v>157</v>
      </c>
    </row>
    <row r="578" spans="1:65" s="13" customFormat="1" ht="10.199999999999999">
      <c r="B578" s="195"/>
      <c r="C578" s="196"/>
      <c r="D578" s="190" t="s">
        <v>167</v>
      </c>
      <c r="E578" s="197" t="s">
        <v>19</v>
      </c>
      <c r="F578" s="198" t="s">
        <v>221</v>
      </c>
      <c r="G578" s="196"/>
      <c r="H578" s="199">
        <v>-475.08</v>
      </c>
      <c r="I578" s="200"/>
      <c r="J578" s="196"/>
      <c r="K578" s="196"/>
      <c r="L578" s="201"/>
      <c r="M578" s="202"/>
      <c r="N578" s="203"/>
      <c r="O578" s="203"/>
      <c r="P578" s="203"/>
      <c r="Q578" s="203"/>
      <c r="R578" s="203"/>
      <c r="S578" s="203"/>
      <c r="T578" s="204"/>
      <c r="AT578" s="205" t="s">
        <v>167</v>
      </c>
      <c r="AU578" s="205" t="s">
        <v>85</v>
      </c>
      <c r="AV578" s="13" t="s">
        <v>85</v>
      </c>
      <c r="AW578" s="13" t="s">
        <v>36</v>
      </c>
      <c r="AX578" s="13" t="s">
        <v>75</v>
      </c>
      <c r="AY578" s="205" t="s">
        <v>157</v>
      </c>
    </row>
    <row r="579" spans="1:65" s="14" customFormat="1" ht="10.199999999999999">
      <c r="B579" s="206"/>
      <c r="C579" s="207"/>
      <c r="D579" s="190" t="s">
        <v>167</v>
      </c>
      <c r="E579" s="208" t="s">
        <v>19</v>
      </c>
      <c r="F579" s="209" t="s">
        <v>200</v>
      </c>
      <c r="G579" s="207"/>
      <c r="H579" s="210">
        <v>865.54899999999998</v>
      </c>
      <c r="I579" s="211"/>
      <c r="J579" s="207"/>
      <c r="K579" s="207"/>
      <c r="L579" s="212"/>
      <c r="M579" s="213"/>
      <c r="N579" s="214"/>
      <c r="O579" s="214"/>
      <c r="P579" s="214"/>
      <c r="Q579" s="214"/>
      <c r="R579" s="214"/>
      <c r="S579" s="214"/>
      <c r="T579" s="215"/>
      <c r="AT579" s="216" t="s">
        <v>167</v>
      </c>
      <c r="AU579" s="216" t="s">
        <v>85</v>
      </c>
      <c r="AV579" s="14" t="s">
        <v>163</v>
      </c>
      <c r="AW579" s="14" t="s">
        <v>36</v>
      </c>
      <c r="AX579" s="14" t="s">
        <v>83</v>
      </c>
      <c r="AY579" s="216" t="s">
        <v>157</v>
      </c>
    </row>
    <row r="580" spans="1:65" s="2" customFormat="1" ht="22.2" customHeight="1">
      <c r="A580" s="35"/>
      <c r="B580" s="36"/>
      <c r="C580" s="176" t="s">
        <v>942</v>
      </c>
      <c r="D580" s="176" t="s">
        <v>159</v>
      </c>
      <c r="E580" s="177" t="s">
        <v>943</v>
      </c>
      <c r="F580" s="178" t="s">
        <v>944</v>
      </c>
      <c r="G580" s="179" t="s">
        <v>177</v>
      </c>
      <c r="H580" s="180">
        <v>146.10300000000001</v>
      </c>
      <c r="I580" s="181"/>
      <c r="J580" s="182">
        <f>ROUND(I580*H580,2)</f>
        <v>0</v>
      </c>
      <c r="K580" s="183"/>
      <c r="L580" s="40"/>
      <c r="M580" s="184" t="s">
        <v>19</v>
      </c>
      <c r="N580" s="185" t="s">
        <v>46</v>
      </c>
      <c r="O580" s="65"/>
      <c r="P580" s="186">
        <f>O580*H580</f>
        <v>0</v>
      </c>
      <c r="Q580" s="186">
        <v>2.5999999999999998E-4</v>
      </c>
      <c r="R580" s="186">
        <f>Q580*H580</f>
        <v>3.7986779999999998E-2</v>
      </c>
      <c r="S580" s="186">
        <v>0</v>
      </c>
      <c r="T580" s="187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88" t="s">
        <v>260</v>
      </c>
      <c r="AT580" s="188" t="s">
        <v>159</v>
      </c>
      <c r="AU580" s="188" t="s">
        <v>85</v>
      </c>
      <c r="AY580" s="18" t="s">
        <v>157</v>
      </c>
      <c r="BE580" s="189">
        <f>IF(N580="základní",J580,0)</f>
        <v>0</v>
      </c>
      <c r="BF580" s="189">
        <f>IF(N580="snížená",J580,0)</f>
        <v>0</v>
      </c>
      <c r="BG580" s="189">
        <f>IF(N580="zákl. přenesená",J580,0)</f>
        <v>0</v>
      </c>
      <c r="BH580" s="189">
        <f>IF(N580="sníž. přenesená",J580,0)</f>
        <v>0</v>
      </c>
      <c r="BI580" s="189">
        <f>IF(N580="nulová",J580,0)</f>
        <v>0</v>
      </c>
      <c r="BJ580" s="18" t="s">
        <v>83</v>
      </c>
      <c r="BK580" s="189">
        <f>ROUND(I580*H580,2)</f>
        <v>0</v>
      </c>
      <c r="BL580" s="18" t="s">
        <v>260</v>
      </c>
      <c r="BM580" s="188" t="s">
        <v>945</v>
      </c>
    </row>
    <row r="581" spans="1:65" s="2" customFormat="1" ht="19.2">
      <c r="A581" s="35"/>
      <c r="B581" s="36"/>
      <c r="C581" s="37"/>
      <c r="D581" s="190" t="s">
        <v>165</v>
      </c>
      <c r="E581" s="37"/>
      <c r="F581" s="191" t="s">
        <v>946</v>
      </c>
      <c r="G581" s="37"/>
      <c r="H581" s="37"/>
      <c r="I581" s="192"/>
      <c r="J581" s="37"/>
      <c r="K581" s="37"/>
      <c r="L581" s="40"/>
      <c r="M581" s="193"/>
      <c r="N581" s="194"/>
      <c r="O581" s="65"/>
      <c r="P581" s="65"/>
      <c r="Q581" s="65"/>
      <c r="R581" s="65"/>
      <c r="S581" s="65"/>
      <c r="T581" s="66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165</v>
      </c>
      <c r="AU581" s="18" t="s">
        <v>85</v>
      </c>
    </row>
    <row r="582" spans="1:65" s="13" customFormat="1" ht="10.199999999999999">
      <c r="B582" s="195"/>
      <c r="C582" s="196"/>
      <c r="D582" s="190" t="s">
        <v>167</v>
      </c>
      <c r="E582" s="197" t="s">
        <v>19</v>
      </c>
      <c r="F582" s="198" t="s">
        <v>109</v>
      </c>
      <c r="G582" s="196"/>
      <c r="H582" s="199">
        <v>146.10300000000001</v>
      </c>
      <c r="I582" s="200"/>
      <c r="J582" s="196"/>
      <c r="K582" s="196"/>
      <c r="L582" s="201"/>
      <c r="M582" s="202"/>
      <c r="N582" s="203"/>
      <c r="O582" s="203"/>
      <c r="P582" s="203"/>
      <c r="Q582" s="203"/>
      <c r="R582" s="203"/>
      <c r="S582" s="203"/>
      <c r="T582" s="204"/>
      <c r="AT582" s="205" t="s">
        <v>167</v>
      </c>
      <c r="AU582" s="205" t="s">
        <v>85</v>
      </c>
      <c r="AV582" s="13" t="s">
        <v>85</v>
      </c>
      <c r="AW582" s="13" t="s">
        <v>36</v>
      </c>
      <c r="AX582" s="13" t="s">
        <v>83</v>
      </c>
      <c r="AY582" s="205" t="s">
        <v>157</v>
      </c>
    </row>
    <row r="583" spans="1:65" s="12" customFormat="1" ht="22.8" customHeight="1">
      <c r="B583" s="160"/>
      <c r="C583" s="161"/>
      <c r="D583" s="162" t="s">
        <v>74</v>
      </c>
      <c r="E583" s="174" t="s">
        <v>947</v>
      </c>
      <c r="F583" s="174" t="s">
        <v>948</v>
      </c>
      <c r="G583" s="161"/>
      <c r="H583" s="161"/>
      <c r="I583" s="164"/>
      <c r="J583" s="175">
        <f>BK583</f>
        <v>0</v>
      </c>
      <c r="K583" s="161"/>
      <c r="L583" s="166"/>
      <c r="M583" s="167"/>
      <c r="N583" s="168"/>
      <c r="O583" s="168"/>
      <c r="P583" s="169">
        <f>SUM(P584:P589)</f>
        <v>0</v>
      </c>
      <c r="Q583" s="168"/>
      <c r="R583" s="169">
        <f>SUM(R584:R589)</f>
        <v>0</v>
      </c>
      <c r="S583" s="168"/>
      <c r="T583" s="170">
        <f>SUM(T584:T589)</f>
        <v>0</v>
      </c>
      <c r="AR583" s="171" t="s">
        <v>85</v>
      </c>
      <c r="AT583" s="172" t="s">
        <v>74</v>
      </c>
      <c r="AU583" s="172" t="s">
        <v>83</v>
      </c>
      <c r="AY583" s="171" t="s">
        <v>157</v>
      </c>
      <c r="BK583" s="173">
        <f>SUM(BK584:BK589)</f>
        <v>0</v>
      </c>
    </row>
    <row r="584" spans="1:65" s="2" customFormat="1" ht="22.2" customHeight="1">
      <c r="A584" s="35"/>
      <c r="B584" s="36"/>
      <c r="C584" s="176" t="s">
        <v>949</v>
      </c>
      <c r="D584" s="176" t="s">
        <v>159</v>
      </c>
      <c r="E584" s="177" t="s">
        <v>950</v>
      </c>
      <c r="F584" s="178" t="s">
        <v>951</v>
      </c>
      <c r="G584" s="179" t="s">
        <v>177</v>
      </c>
      <c r="H584" s="180">
        <v>75.959999999999994</v>
      </c>
      <c r="I584" s="181"/>
      <c r="J584" s="182">
        <f>ROUND(I584*H584,2)</f>
        <v>0</v>
      </c>
      <c r="K584" s="183"/>
      <c r="L584" s="40"/>
      <c r="M584" s="184" t="s">
        <v>19</v>
      </c>
      <c r="N584" s="185" t="s">
        <v>46</v>
      </c>
      <c r="O584" s="65"/>
      <c r="P584" s="186">
        <f>O584*H584</f>
        <v>0</v>
      </c>
      <c r="Q584" s="186">
        <v>0</v>
      </c>
      <c r="R584" s="186">
        <f>Q584*H584</f>
        <v>0</v>
      </c>
      <c r="S584" s="186">
        <v>0</v>
      </c>
      <c r="T584" s="187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88" t="s">
        <v>260</v>
      </c>
      <c r="AT584" s="188" t="s">
        <v>159</v>
      </c>
      <c r="AU584" s="188" t="s">
        <v>85</v>
      </c>
      <c r="AY584" s="18" t="s">
        <v>157</v>
      </c>
      <c r="BE584" s="189">
        <f>IF(N584="základní",J584,0)</f>
        <v>0</v>
      </c>
      <c r="BF584" s="189">
        <f>IF(N584="snížená",J584,0)</f>
        <v>0</v>
      </c>
      <c r="BG584" s="189">
        <f>IF(N584="zákl. přenesená",J584,0)</f>
        <v>0</v>
      </c>
      <c r="BH584" s="189">
        <f>IF(N584="sníž. přenesená",J584,0)</f>
        <v>0</v>
      </c>
      <c r="BI584" s="189">
        <f>IF(N584="nulová",J584,0)</f>
        <v>0</v>
      </c>
      <c r="BJ584" s="18" t="s">
        <v>83</v>
      </c>
      <c r="BK584" s="189">
        <f>ROUND(I584*H584,2)</f>
        <v>0</v>
      </c>
      <c r="BL584" s="18" t="s">
        <v>260</v>
      </c>
      <c r="BM584" s="188" t="s">
        <v>952</v>
      </c>
    </row>
    <row r="585" spans="1:65" s="2" customFormat="1" ht="19.2">
      <c r="A585" s="35"/>
      <c r="B585" s="36"/>
      <c r="C585" s="37"/>
      <c r="D585" s="190" t="s">
        <v>165</v>
      </c>
      <c r="E585" s="37"/>
      <c r="F585" s="191" t="s">
        <v>953</v>
      </c>
      <c r="G585" s="37"/>
      <c r="H585" s="37"/>
      <c r="I585" s="192"/>
      <c r="J585" s="37"/>
      <c r="K585" s="37"/>
      <c r="L585" s="40"/>
      <c r="M585" s="193"/>
      <c r="N585" s="194"/>
      <c r="O585" s="65"/>
      <c r="P585" s="65"/>
      <c r="Q585" s="65"/>
      <c r="R585" s="65"/>
      <c r="S585" s="65"/>
      <c r="T585" s="66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8" t="s">
        <v>165</v>
      </c>
      <c r="AU585" s="18" t="s">
        <v>85</v>
      </c>
    </row>
    <row r="586" spans="1:65" s="15" customFormat="1" ht="10.199999999999999">
      <c r="B586" s="217"/>
      <c r="C586" s="218"/>
      <c r="D586" s="190" t="s">
        <v>167</v>
      </c>
      <c r="E586" s="219" t="s">
        <v>19</v>
      </c>
      <c r="F586" s="220" t="s">
        <v>954</v>
      </c>
      <c r="G586" s="218"/>
      <c r="H586" s="219" t="s">
        <v>19</v>
      </c>
      <c r="I586" s="221"/>
      <c r="J586" s="218"/>
      <c r="K586" s="218"/>
      <c r="L586" s="222"/>
      <c r="M586" s="223"/>
      <c r="N586" s="224"/>
      <c r="O586" s="224"/>
      <c r="P586" s="224"/>
      <c r="Q586" s="224"/>
      <c r="R586" s="224"/>
      <c r="S586" s="224"/>
      <c r="T586" s="225"/>
      <c r="AT586" s="226" t="s">
        <v>167</v>
      </c>
      <c r="AU586" s="226" t="s">
        <v>85</v>
      </c>
      <c r="AV586" s="15" t="s">
        <v>83</v>
      </c>
      <c r="AW586" s="15" t="s">
        <v>36</v>
      </c>
      <c r="AX586" s="15" t="s">
        <v>75</v>
      </c>
      <c r="AY586" s="226" t="s">
        <v>157</v>
      </c>
    </row>
    <row r="587" spans="1:65" s="13" customFormat="1" ht="10.199999999999999">
      <c r="B587" s="195"/>
      <c r="C587" s="196"/>
      <c r="D587" s="190" t="s">
        <v>167</v>
      </c>
      <c r="E587" s="197" t="s">
        <v>19</v>
      </c>
      <c r="F587" s="198" t="s">
        <v>955</v>
      </c>
      <c r="G587" s="196"/>
      <c r="H587" s="199">
        <v>30.87</v>
      </c>
      <c r="I587" s="200"/>
      <c r="J587" s="196"/>
      <c r="K587" s="196"/>
      <c r="L587" s="201"/>
      <c r="M587" s="202"/>
      <c r="N587" s="203"/>
      <c r="O587" s="203"/>
      <c r="P587" s="203"/>
      <c r="Q587" s="203"/>
      <c r="R587" s="203"/>
      <c r="S587" s="203"/>
      <c r="T587" s="204"/>
      <c r="AT587" s="205" t="s">
        <v>167</v>
      </c>
      <c r="AU587" s="205" t="s">
        <v>85</v>
      </c>
      <c r="AV587" s="13" t="s">
        <v>85</v>
      </c>
      <c r="AW587" s="13" t="s">
        <v>36</v>
      </c>
      <c r="AX587" s="13" t="s">
        <v>75</v>
      </c>
      <c r="AY587" s="205" t="s">
        <v>157</v>
      </c>
    </row>
    <row r="588" spans="1:65" s="13" customFormat="1" ht="10.199999999999999">
      <c r="B588" s="195"/>
      <c r="C588" s="196"/>
      <c r="D588" s="190" t="s">
        <v>167</v>
      </c>
      <c r="E588" s="197" t="s">
        <v>19</v>
      </c>
      <c r="F588" s="198" t="s">
        <v>956</v>
      </c>
      <c r="G588" s="196"/>
      <c r="H588" s="199">
        <v>45.09</v>
      </c>
      <c r="I588" s="200"/>
      <c r="J588" s="196"/>
      <c r="K588" s="196"/>
      <c r="L588" s="201"/>
      <c r="M588" s="202"/>
      <c r="N588" s="203"/>
      <c r="O588" s="203"/>
      <c r="P588" s="203"/>
      <c r="Q588" s="203"/>
      <c r="R588" s="203"/>
      <c r="S588" s="203"/>
      <c r="T588" s="204"/>
      <c r="AT588" s="205" t="s">
        <v>167</v>
      </c>
      <c r="AU588" s="205" t="s">
        <v>85</v>
      </c>
      <c r="AV588" s="13" t="s">
        <v>85</v>
      </c>
      <c r="AW588" s="13" t="s">
        <v>36</v>
      </c>
      <c r="AX588" s="13" t="s">
        <v>75</v>
      </c>
      <c r="AY588" s="205" t="s">
        <v>157</v>
      </c>
    </row>
    <row r="589" spans="1:65" s="14" customFormat="1" ht="10.199999999999999">
      <c r="B589" s="206"/>
      <c r="C589" s="207"/>
      <c r="D589" s="190" t="s">
        <v>167</v>
      </c>
      <c r="E589" s="208" t="s">
        <v>19</v>
      </c>
      <c r="F589" s="209" t="s">
        <v>200</v>
      </c>
      <c r="G589" s="207"/>
      <c r="H589" s="210">
        <v>75.959999999999994</v>
      </c>
      <c r="I589" s="211"/>
      <c r="J589" s="207"/>
      <c r="K589" s="207"/>
      <c r="L589" s="212"/>
      <c r="M589" s="249"/>
      <c r="N589" s="250"/>
      <c r="O589" s="250"/>
      <c r="P589" s="250"/>
      <c r="Q589" s="250"/>
      <c r="R589" s="250"/>
      <c r="S589" s="250"/>
      <c r="T589" s="251"/>
      <c r="AT589" s="216" t="s">
        <v>167</v>
      </c>
      <c r="AU589" s="216" t="s">
        <v>85</v>
      </c>
      <c r="AV589" s="14" t="s">
        <v>163</v>
      </c>
      <c r="AW589" s="14" t="s">
        <v>36</v>
      </c>
      <c r="AX589" s="14" t="s">
        <v>83</v>
      </c>
      <c r="AY589" s="216" t="s">
        <v>157</v>
      </c>
    </row>
    <row r="590" spans="1:65" s="2" customFormat="1" ht="6.9" customHeight="1">
      <c r="A590" s="35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0"/>
      <c r="M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</row>
  </sheetData>
  <sheetProtection algorithmName="SHA-512" hashValue="1HQAMHoEwUuP8wkJzAA95dhu7haLlrqeXWIGXjQFkrrqkfKiSGFJbgIzd/dZsp2vDRkxODZ9XPcFhe+mar9ihg==" saltValue="+6cSUVLyZ9GoqCuJbgXAuVTcG7GzwGmX0Pnb5kUNEsjbJZWB8yVbwcpsZ2VVyddqt4sNU3K/KyGphaGGM6APxg==" spinCount="100000" sheet="1" objects="1" scenarios="1" formatColumns="0" formatRows="0" autoFilter="0"/>
  <autoFilter ref="C99:K589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opLeftCell="A75" workbookViewId="0"/>
  </sheetViews>
  <sheetFormatPr defaultRowHeight="12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0" width="21.5703125" style="1" customWidth="1"/>
    <col min="11" max="11" width="21.5703125" style="1" hidden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56" s="1" customFormat="1" ht="36.9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88</v>
      </c>
      <c r="AZ2" s="102" t="s">
        <v>957</v>
      </c>
      <c r="BA2" s="102" t="s">
        <v>958</v>
      </c>
      <c r="BB2" s="102" t="s">
        <v>19</v>
      </c>
      <c r="BC2" s="102" t="s">
        <v>959</v>
      </c>
      <c r="BD2" s="102" t="s">
        <v>95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85</v>
      </c>
    </row>
    <row r="4" spans="1:56" s="1" customFormat="1" ht="24.9" customHeight="1">
      <c r="B4" s="21"/>
      <c r="D4" s="105" t="s">
        <v>99</v>
      </c>
      <c r="L4" s="21"/>
      <c r="M4" s="106" t="s">
        <v>10</v>
      </c>
      <c r="AT4" s="18" t="s">
        <v>4</v>
      </c>
    </row>
    <row r="5" spans="1:56" s="1" customFormat="1" ht="6.9" customHeight="1">
      <c r="B5" s="21"/>
      <c r="L5" s="21"/>
    </row>
    <row r="6" spans="1:56" s="1" customFormat="1" ht="12" customHeight="1">
      <c r="B6" s="21"/>
      <c r="D6" s="107" t="s">
        <v>16</v>
      </c>
      <c r="L6" s="21"/>
    </row>
    <row r="7" spans="1:56" s="1" customFormat="1" ht="14.4" customHeight="1">
      <c r="B7" s="21"/>
      <c r="E7" s="313" t="str">
        <f>'Rekapitulace stavby'!K6</f>
        <v>Provizorní MŠ Česká Třebová - Lhotka</v>
      </c>
      <c r="F7" s="314"/>
      <c r="G7" s="314"/>
      <c r="H7" s="314"/>
      <c r="L7" s="21"/>
    </row>
    <row r="8" spans="1:56" s="2" customFormat="1" ht="12" customHeight="1">
      <c r="A8" s="35"/>
      <c r="B8" s="40"/>
      <c r="C8" s="35"/>
      <c r="D8" s="107" t="s">
        <v>112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4.4" customHeight="1">
      <c r="A9" s="35"/>
      <c r="B9" s="40"/>
      <c r="C9" s="35"/>
      <c r="D9" s="35"/>
      <c r="E9" s="315" t="s">
        <v>960</v>
      </c>
      <c r="F9" s="316"/>
      <c r="G9" s="316"/>
      <c r="H9" s="316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10. 8. 2020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30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32</v>
      </c>
      <c r="E20" s="35"/>
      <c r="F20" s="35"/>
      <c r="G20" s="35"/>
      <c r="H20" s="35"/>
      <c r="I20" s="107" t="s">
        <v>26</v>
      </c>
      <c r="J20" s="109" t="s">
        <v>33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34</v>
      </c>
      <c r="F21" s="35"/>
      <c r="G21" s="35"/>
      <c r="H21" s="35"/>
      <c r="I21" s="107" t="s">
        <v>29</v>
      </c>
      <c r="J21" s="109" t="s">
        <v>35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37</v>
      </c>
      <c r="E23" s="35"/>
      <c r="F23" s="35"/>
      <c r="G23" s="35"/>
      <c r="H23" s="35"/>
      <c r="I23" s="107" t="s">
        <v>26</v>
      </c>
      <c r="J23" s="109" t="s">
        <v>19</v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">
        <v>38</v>
      </c>
      <c r="F24" s="35"/>
      <c r="G24" s="35"/>
      <c r="H24" s="35"/>
      <c r="I24" s="107" t="s">
        <v>29</v>
      </c>
      <c r="J24" s="109" t="s">
        <v>19</v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39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1"/>
      <c r="B27" s="112"/>
      <c r="C27" s="111"/>
      <c r="D27" s="111"/>
      <c r="E27" s="319" t="s">
        <v>19</v>
      </c>
      <c r="F27" s="319"/>
      <c r="G27" s="319"/>
      <c r="H27" s="31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41</v>
      </c>
      <c r="E30" s="35"/>
      <c r="F30" s="35"/>
      <c r="G30" s="35"/>
      <c r="H30" s="35"/>
      <c r="I30" s="35"/>
      <c r="J30" s="116">
        <f>ROUND(J87,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43</v>
      </c>
      <c r="G32" s="35"/>
      <c r="H32" s="35"/>
      <c r="I32" s="117" t="s">
        <v>42</v>
      </c>
      <c r="J32" s="117" t="s">
        <v>44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45</v>
      </c>
      <c r="E33" s="107" t="s">
        <v>46</v>
      </c>
      <c r="F33" s="119">
        <f>ROUND((SUM(BE87:BE153)),  2)</f>
        <v>0</v>
      </c>
      <c r="G33" s="35"/>
      <c r="H33" s="35"/>
      <c r="I33" s="120">
        <v>0.21</v>
      </c>
      <c r="J33" s="119">
        <f>ROUND(((SUM(BE87:BE153))*I33),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47</v>
      </c>
      <c r="F34" s="119">
        <f>ROUND((SUM(BF87:BF153)),  2)</f>
        <v>0</v>
      </c>
      <c r="G34" s="35"/>
      <c r="H34" s="35"/>
      <c r="I34" s="120">
        <v>0.15</v>
      </c>
      <c r="J34" s="119">
        <f>ROUND(((SUM(BF87:BF153))*I34),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48</v>
      </c>
      <c r="F35" s="119">
        <f>ROUND((SUM(BG87:BG153)),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49</v>
      </c>
      <c r="F36" s="119">
        <f>ROUND((SUM(BH87:BH153)),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50</v>
      </c>
      <c r="F37" s="119">
        <f>ROUND((SUM(BI87:BI153)),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hidden="1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hidden="1" customHeight="1">
      <c r="A45" s="35"/>
      <c r="B45" s="36"/>
      <c r="C45" s="24" t="s">
        <v>117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hidden="1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hidden="1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hidden="1" customHeight="1">
      <c r="A48" s="35"/>
      <c r="B48" s="36"/>
      <c r="C48" s="37"/>
      <c r="D48" s="37"/>
      <c r="E48" s="320" t="str">
        <f>E7</f>
        <v>Provizorní MŠ Česká Třebová - Lhotka</v>
      </c>
      <c r="F48" s="321"/>
      <c r="G48" s="321"/>
      <c r="H48" s="321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hidden="1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4.4" hidden="1" customHeight="1">
      <c r="A50" s="35"/>
      <c r="B50" s="36"/>
      <c r="C50" s="37"/>
      <c r="D50" s="37"/>
      <c r="E50" s="292" t="str">
        <f>E9</f>
        <v>SO02 - Venkovní úpravy</v>
      </c>
      <c r="F50" s="322"/>
      <c r="G50" s="322"/>
      <c r="H50" s="322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hidden="1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hidden="1" customHeight="1">
      <c r="A52" s="35"/>
      <c r="B52" s="36"/>
      <c r="C52" s="30" t="s">
        <v>21</v>
      </c>
      <c r="D52" s="37"/>
      <c r="E52" s="37"/>
      <c r="F52" s="28" t="str">
        <f>F12</f>
        <v>Česká Třebová</v>
      </c>
      <c r="G52" s="37"/>
      <c r="H52" s="37"/>
      <c r="I52" s="30" t="s">
        <v>23</v>
      </c>
      <c r="J52" s="60" t="str">
        <f>IF(J12="","",J12)</f>
        <v>10. 8. 2020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hidden="1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799999999999997" hidden="1" customHeight="1">
      <c r="A54" s="35"/>
      <c r="B54" s="36"/>
      <c r="C54" s="30" t="s">
        <v>25</v>
      </c>
      <c r="D54" s="37"/>
      <c r="E54" s="37"/>
      <c r="F54" s="28" t="str">
        <f>E15</f>
        <v>Město Česká Třebová</v>
      </c>
      <c r="G54" s="37"/>
      <c r="H54" s="37"/>
      <c r="I54" s="30" t="s">
        <v>32</v>
      </c>
      <c r="J54" s="33" t="str">
        <f>E21</f>
        <v>Projekce Žižkov s.r.o. Ústí nad Orlicí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hidden="1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ing. Vladimír Ent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hidden="1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hidden="1" customHeight="1">
      <c r="A57" s="35"/>
      <c r="B57" s="36"/>
      <c r="C57" s="132" t="s">
        <v>118</v>
      </c>
      <c r="D57" s="133"/>
      <c r="E57" s="133"/>
      <c r="F57" s="133"/>
      <c r="G57" s="133"/>
      <c r="H57" s="133"/>
      <c r="I57" s="133"/>
      <c r="J57" s="134" t="s">
        <v>119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hidden="1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hidden="1" customHeight="1">
      <c r="A59" s="35"/>
      <c r="B59" s="36"/>
      <c r="C59" s="135" t="s">
        <v>73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120</v>
      </c>
    </row>
    <row r="60" spans="1:47" s="9" customFormat="1" ht="24.9" hidden="1" customHeight="1">
      <c r="B60" s="136"/>
      <c r="C60" s="137"/>
      <c r="D60" s="138" t="s">
        <v>121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95" hidden="1" customHeight="1">
      <c r="B61" s="142"/>
      <c r="C61" s="143"/>
      <c r="D61" s="144" t="s">
        <v>961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95" hidden="1" customHeight="1">
      <c r="B62" s="142"/>
      <c r="C62" s="143"/>
      <c r="D62" s="144" t="s">
        <v>122</v>
      </c>
      <c r="E62" s="145"/>
      <c r="F62" s="145"/>
      <c r="G62" s="145"/>
      <c r="H62" s="145"/>
      <c r="I62" s="145"/>
      <c r="J62" s="146">
        <f>J104</f>
        <v>0</v>
      </c>
      <c r="K62" s="143"/>
      <c r="L62" s="147"/>
    </row>
    <row r="63" spans="1:47" s="10" customFormat="1" ht="19.95" hidden="1" customHeight="1">
      <c r="B63" s="142"/>
      <c r="C63" s="143"/>
      <c r="D63" s="144" t="s">
        <v>962</v>
      </c>
      <c r="E63" s="145"/>
      <c r="F63" s="145"/>
      <c r="G63" s="145"/>
      <c r="H63" s="145"/>
      <c r="I63" s="145"/>
      <c r="J63" s="146">
        <f>J119</f>
        <v>0</v>
      </c>
      <c r="K63" s="143"/>
      <c r="L63" s="147"/>
    </row>
    <row r="64" spans="1:47" s="10" customFormat="1" ht="19.95" hidden="1" customHeight="1">
      <c r="B64" s="142"/>
      <c r="C64" s="143"/>
      <c r="D64" s="144" t="s">
        <v>125</v>
      </c>
      <c r="E64" s="145"/>
      <c r="F64" s="145"/>
      <c r="G64" s="145"/>
      <c r="H64" s="145"/>
      <c r="I64" s="145"/>
      <c r="J64" s="146">
        <f>J129</f>
        <v>0</v>
      </c>
      <c r="K64" s="143"/>
      <c r="L64" s="147"/>
    </row>
    <row r="65" spans="1:31" s="10" customFormat="1" ht="19.95" hidden="1" customHeight="1">
      <c r="B65" s="142"/>
      <c r="C65" s="143"/>
      <c r="D65" s="144" t="s">
        <v>127</v>
      </c>
      <c r="E65" s="145"/>
      <c r="F65" s="145"/>
      <c r="G65" s="145"/>
      <c r="H65" s="145"/>
      <c r="I65" s="145"/>
      <c r="J65" s="146">
        <f>J139</f>
        <v>0</v>
      </c>
      <c r="K65" s="143"/>
      <c r="L65" s="147"/>
    </row>
    <row r="66" spans="1:31" s="9" customFormat="1" ht="24.9" hidden="1" customHeight="1">
      <c r="B66" s="136"/>
      <c r="C66" s="137"/>
      <c r="D66" s="138" t="s">
        <v>128</v>
      </c>
      <c r="E66" s="139"/>
      <c r="F66" s="139"/>
      <c r="G66" s="139"/>
      <c r="H66" s="139"/>
      <c r="I66" s="139"/>
      <c r="J66" s="140">
        <f>J142</f>
        <v>0</v>
      </c>
      <c r="K66" s="137"/>
      <c r="L66" s="141"/>
    </row>
    <row r="67" spans="1:31" s="10" customFormat="1" ht="19.95" hidden="1" customHeight="1">
      <c r="B67" s="142"/>
      <c r="C67" s="143"/>
      <c r="D67" s="144" t="s">
        <v>135</v>
      </c>
      <c r="E67" s="145"/>
      <c r="F67" s="145"/>
      <c r="G67" s="145"/>
      <c r="H67" s="145"/>
      <c r="I67" s="145"/>
      <c r="J67" s="146">
        <f>J143</f>
        <v>0</v>
      </c>
      <c r="K67" s="143"/>
      <c r="L67" s="147"/>
    </row>
    <row r="68" spans="1:31" s="2" customFormat="1" ht="21.75" hidden="1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hidden="1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ht="10.199999999999999" hidden="1"/>
    <row r="71" spans="1:31" ht="10.199999999999999" hidden="1"/>
    <row r="72" spans="1:31" ht="10.199999999999999" hidden="1"/>
    <row r="73" spans="1:31" s="2" customFormat="1" ht="6.9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" customHeight="1">
      <c r="A74" s="35"/>
      <c r="B74" s="36"/>
      <c r="C74" s="24" t="s">
        <v>142</v>
      </c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36"/>
      <c r="C77" s="37"/>
      <c r="D77" s="37"/>
      <c r="E77" s="320" t="str">
        <f>E7</f>
        <v>Provizorní MŠ Česká Třebová - Lhotka</v>
      </c>
      <c r="F77" s="321"/>
      <c r="G77" s="321"/>
      <c r="H77" s="321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112</v>
      </c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4.4" customHeight="1">
      <c r="A79" s="35"/>
      <c r="B79" s="36"/>
      <c r="C79" s="37"/>
      <c r="D79" s="37"/>
      <c r="E79" s="292" t="str">
        <f>E9</f>
        <v>SO02 - Venkovní úpravy</v>
      </c>
      <c r="F79" s="322"/>
      <c r="G79" s="322"/>
      <c r="H79" s="322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>Česká Třebová</v>
      </c>
      <c r="G81" s="37"/>
      <c r="H81" s="37"/>
      <c r="I81" s="30" t="s">
        <v>23</v>
      </c>
      <c r="J81" s="60" t="str">
        <f>IF(J12="","",J12)</f>
        <v>10. 8. 2020</v>
      </c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799999999999997" customHeight="1">
      <c r="A83" s="35"/>
      <c r="B83" s="36"/>
      <c r="C83" s="30" t="s">
        <v>25</v>
      </c>
      <c r="D83" s="37"/>
      <c r="E83" s="37"/>
      <c r="F83" s="28" t="str">
        <f>E15</f>
        <v>Město Česká Třebová</v>
      </c>
      <c r="G83" s="37"/>
      <c r="H83" s="37"/>
      <c r="I83" s="30" t="s">
        <v>32</v>
      </c>
      <c r="J83" s="33" t="str">
        <f>E21</f>
        <v>Projekce Žižkov s.r.o. Ústí nad Orlicí</v>
      </c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6" customHeight="1">
      <c r="A84" s="35"/>
      <c r="B84" s="36"/>
      <c r="C84" s="30" t="s">
        <v>30</v>
      </c>
      <c r="D84" s="37"/>
      <c r="E84" s="37"/>
      <c r="F84" s="28" t="str">
        <f>IF(E18="","",E18)</f>
        <v>Vyplň údaj</v>
      </c>
      <c r="G84" s="37"/>
      <c r="H84" s="37"/>
      <c r="I84" s="30" t="s">
        <v>37</v>
      </c>
      <c r="J84" s="33" t="str">
        <f>E24</f>
        <v>ing. Vladimír Ent</v>
      </c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8"/>
      <c r="B86" s="149"/>
      <c r="C86" s="150" t="s">
        <v>143</v>
      </c>
      <c r="D86" s="151" t="s">
        <v>60</v>
      </c>
      <c r="E86" s="151" t="s">
        <v>56</v>
      </c>
      <c r="F86" s="151" t="s">
        <v>57</v>
      </c>
      <c r="G86" s="151" t="s">
        <v>144</v>
      </c>
      <c r="H86" s="151" t="s">
        <v>145</v>
      </c>
      <c r="I86" s="151" t="s">
        <v>146</v>
      </c>
      <c r="J86" s="152" t="s">
        <v>119</v>
      </c>
      <c r="K86" s="153" t="s">
        <v>147</v>
      </c>
      <c r="L86" s="154"/>
      <c r="M86" s="69" t="s">
        <v>19</v>
      </c>
      <c r="N86" s="70" t="s">
        <v>45</v>
      </c>
      <c r="O86" s="70" t="s">
        <v>148</v>
      </c>
      <c r="P86" s="70" t="s">
        <v>149</v>
      </c>
      <c r="Q86" s="70" t="s">
        <v>150</v>
      </c>
      <c r="R86" s="70" t="s">
        <v>151</v>
      </c>
      <c r="S86" s="70" t="s">
        <v>152</v>
      </c>
      <c r="T86" s="71" t="s">
        <v>153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5"/>
      <c r="B87" s="36"/>
      <c r="C87" s="76" t="s">
        <v>154</v>
      </c>
      <c r="D87" s="37"/>
      <c r="E87" s="37"/>
      <c r="F87" s="37"/>
      <c r="G87" s="37"/>
      <c r="H87" s="37"/>
      <c r="I87" s="37"/>
      <c r="J87" s="155">
        <f>BK87</f>
        <v>0</v>
      </c>
      <c r="K87" s="37"/>
      <c r="L87" s="40"/>
      <c r="M87" s="72"/>
      <c r="N87" s="156"/>
      <c r="O87" s="73"/>
      <c r="P87" s="157">
        <f>P88+P142</f>
        <v>0</v>
      </c>
      <c r="Q87" s="73"/>
      <c r="R87" s="157">
        <f>R88+R142</f>
        <v>17.514534569999999</v>
      </c>
      <c r="S87" s="73"/>
      <c r="T87" s="158">
        <f>T88+T142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74</v>
      </c>
      <c r="AU87" s="18" t="s">
        <v>120</v>
      </c>
      <c r="BK87" s="159">
        <f>BK88+BK142</f>
        <v>0</v>
      </c>
    </row>
    <row r="88" spans="1:65" s="12" customFormat="1" ht="25.95" customHeight="1">
      <c r="B88" s="160"/>
      <c r="C88" s="161"/>
      <c r="D88" s="162" t="s">
        <v>74</v>
      </c>
      <c r="E88" s="163" t="s">
        <v>155</v>
      </c>
      <c r="F88" s="163" t="s">
        <v>156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P89+P104+P119+P129+P139</f>
        <v>0</v>
      </c>
      <c r="Q88" s="168"/>
      <c r="R88" s="169">
        <f>R89+R104+R119+R129+R139</f>
        <v>17.514234569999999</v>
      </c>
      <c r="S88" s="168"/>
      <c r="T88" s="170">
        <f>T89+T104+T119+T129+T139</f>
        <v>0</v>
      </c>
      <c r="AR88" s="171" t="s">
        <v>83</v>
      </c>
      <c r="AT88" s="172" t="s">
        <v>74</v>
      </c>
      <c r="AU88" s="172" t="s">
        <v>75</v>
      </c>
      <c r="AY88" s="171" t="s">
        <v>157</v>
      </c>
      <c r="BK88" s="173">
        <f>BK89+BK104+BK119+BK129+BK139</f>
        <v>0</v>
      </c>
    </row>
    <row r="89" spans="1:65" s="12" customFormat="1" ht="22.8" customHeight="1">
      <c r="B89" s="160"/>
      <c r="C89" s="161"/>
      <c r="D89" s="162" t="s">
        <v>74</v>
      </c>
      <c r="E89" s="174" t="s">
        <v>83</v>
      </c>
      <c r="F89" s="174" t="s">
        <v>963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SUM(P90:P103)</f>
        <v>0</v>
      </c>
      <c r="Q89" s="168"/>
      <c r="R89" s="169">
        <f>SUM(R90:R103)</f>
        <v>0</v>
      </c>
      <c r="S89" s="168"/>
      <c r="T89" s="170">
        <f>SUM(T90:T103)</f>
        <v>0</v>
      </c>
      <c r="AR89" s="171" t="s">
        <v>83</v>
      </c>
      <c r="AT89" s="172" t="s">
        <v>74</v>
      </c>
      <c r="AU89" s="172" t="s">
        <v>83</v>
      </c>
      <c r="AY89" s="171" t="s">
        <v>157</v>
      </c>
      <c r="BK89" s="173">
        <f>SUM(BK90:BK103)</f>
        <v>0</v>
      </c>
    </row>
    <row r="90" spans="1:65" s="2" customFormat="1" ht="22.2" customHeight="1">
      <c r="A90" s="35"/>
      <c r="B90" s="36"/>
      <c r="C90" s="176" t="s">
        <v>83</v>
      </c>
      <c r="D90" s="176" t="s">
        <v>159</v>
      </c>
      <c r="E90" s="177" t="s">
        <v>964</v>
      </c>
      <c r="F90" s="178" t="s">
        <v>965</v>
      </c>
      <c r="G90" s="179" t="s">
        <v>177</v>
      </c>
      <c r="H90" s="180">
        <v>29.06</v>
      </c>
      <c r="I90" s="181"/>
      <c r="J90" s="182">
        <f>ROUND(I90*H90,2)</f>
        <v>0</v>
      </c>
      <c r="K90" s="183"/>
      <c r="L90" s="40"/>
      <c r="M90" s="184" t="s">
        <v>19</v>
      </c>
      <c r="N90" s="185" t="s">
        <v>46</v>
      </c>
      <c r="O90" s="65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8" t="s">
        <v>163</v>
      </c>
      <c r="AT90" s="188" t="s">
        <v>159</v>
      </c>
      <c r="AU90" s="188" t="s">
        <v>85</v>
      </c>
      <c r="AY90" s="18" t="s">
        <v>157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8" t="s">
        <v>83</v>
      </c>
      <c r="BK90" s="189">
        <f>ROUND(I90*H90,2)</f>
        <v>0</v>
      </c>
      <c r="BL90" s="18" t="s">
        <v>163</v>
      </c>
      <c r="BM90" s="188" t="s">
        <v>966</v>
      </c>
    </row>
    <row r="91" spans="1:65" s="2" customFormat="1" ht="19.2">
      <c r="A91" s="35"/>
      <c r="B91" s="36"/>
      <c r="C91" s="37"/>
      <c r="D91" s="190" t="s">
        <v>165</v>
      </c>
      <c r="E91" s="37"/>
      <c r="F91" s="191" t="s">
        <v>967</v>
      </c>
      <c r="G91" s="37"/>
      <c r="H91" s="37"/>
      <c r="I91" s="192"/>
      <c r="J91" s="37"/>
      <c r="K91" s="37"/>
      <c r="L91" s="40"/>
      <c r="M91" s="193"/>
      <c r="N91" s="194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165</v>
      </c>
      <c r="AU91" s="18" t="s">
        <v>85</v>
      </c>
    </row>
    <row r="92" spans="1:65" s="13" customFormat="1" ht="10.199999999999999">
      <c r="B92" s="195"/>
      <c r="C92" s="196"/>
      <c r="D92" s="190" t="s">
        <v>167</v>
      </c>
      <c r="E92" s="197" t="s">
        <v>19</v>
      </c>
      <c r="F92" s="198" t="s">
        <v>968</v>
      </c>
      <c r="G92" s="196"/>
      <c r="H92" s="199">
        <v>29.06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167</v>
      </c>
      <c r="AU92" s="205" t="s">
        <v>85</v>
      </c>
      <c r="AV92" s="13" t="s">
        <v>85</v>
      </c>
      <c r="AW92" s="13" t="s">
        <v>36</v>
      </c>
      <c r="AX92" s="13" t="s">
        <v>83</v>
      </c>
      <c r="AY92" s="205" t="s">
        <v>157</v>
      </c>
    </row>
    <row r="93" spans="1:65" s="2" customFormat="1" ht="34.799999999999997" customHeight="1">
      <c r="A93" s="35"/>
      <c r="B93" s="36"/>
      <c r="C93" s="176" t="s">
        <v>85</v>
      </c>
      <c r="D93" s="176" t="s">
        <v>159</v>
      </c>
      <c r="E93" s="177" t="s">
        <v>969</v>
      </c>
      <c r="F93" s="178" t="s">
        <v>970</v>
      </c>
      <c r="G93" s="179" t="s">
        <v>162</v>
      </c>
      <c r="H93" s="180">
        <v>3.4870000000000001</v>
      </c>
      <c r="I93" s="181"/>
      <c r="J93" s="182">
        <f>ROUND(I93*H93,2)</f>
        <v>0</v>
      </c>
      <c r="K93" s="183"/>
      <c r="L93" s="40"/>
      <c r="M93" s="184" t="s">
        <v>19</v>
      </c>
      <c r="N93" s="185" t="s">
        <v>46</v>
      </c>
      <c r="O93" s="65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8" t="s">
        <v>163</v>
      </c>
      <c r="AT93" s="188" t="s">
        <v>159</v>
      </c>
      <c r="AU93" s="188" t="s">
        <v>85</v>
      </c>
      <c r="AY93" s="18" t="s">
        <v>157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8" t="s">
        <v>83</v>
      </c>
      <c r="BK93" s="189">
        <f>ROUND(I93*H93,2)</f>
        <v>0</v>
      </c>
      <c r="BL93" s="18" t="s">
        <v>163</v>
      </c>
      <c r="BM93" s="188" t="s">
        <v>971</v>
      </c>
    </row>
    <row r="94" spans="1:65" s="2" customFormat="1" ht="19.2">
      <c r="A94" s="35"/>
      <c r="B94" s="36"/>
      <c r="C94" s="37"/>
      <c r="D94" s="190" t="s">
        <v>165</v>
      </c>
      <c r="E94" s="37"/>
      <c r="F94" s="191" t="s">
        <v>972</v>
      </c>
      <c r="G94" s="37"/>
      <c r="H94" s="37"/>
      <c r="I94" s="192"/>
      <c r="J94" s="37"/>
      <c r="K94" s="37"/>
      <c r="L94" s="40"/>
      <c r="M94" s="193"/>
      <c r="N94" s="194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165</v>
      </c>
      <c r="AU94" s="18" t="s">
        <v>85</v>
      </c>
    </row>
    <row r="95" spans="1:65" s="13" customFormat="1" ht="10.199999999999999">
      <c r="B95" s="195"/>
      <c r="C95" s="196"/>
      <c r="D95" s="190" t="s">
        <v>167</v>
      </c>
      <c r="E95" s="197" t="s">
        <v>19</v>
      </c>
      <c r="F95" s="198" t="s">
        <v>973</v>
      </c>
      <c r="G95" s="196"/>
      <c r="H95" s="199">
        <v>3.4870000000000001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167</v>
      </c>
      <c r="AU95" s="205" t="s">
        <v>85</v>
      </c>
      <c r="AV95" s="13" t="s">
        <v>85</v>
      </c>
      <c r="AW95" s="13" t="s">
        <v>36</v>
      </c>
      <c r="AX95" s="13" t="s">
        <v>83</v>
      </c>
      <c r="AY95" s="205" t="s">
        <v>157</v>
      </c>
    </row>
    <row r="96" spans="1:65" s="2" customFormat="1" ht="22.2" customHeight="1">
      <c r="A96" s="35"/>
      <c r="B96" s="36"/>
      <c r="C96" s="176" t="s">
        <v>95</v>
      </c>
      <c r="D96" s="176" t="s">
        <v>159</v>
      </c>
      <c r="E96" s="177" t="s">
        <v>974</v>
      </c>
      <c r="F96" s="178" t="s">
        <v>975</v>
      </c>
      <c r="G96" s="179" t="s">
        <v>162</v>
      </c>
      <c r="H96" s="180">
        <v>1.2</v>
      </c>
      <c r="I96" s="181"/>
      <c r="J96" s="182">
        <f>ROUND(I96*H96,2)</f>
        <v>0</v>
      </c>
      <c r="K96" s="183"/>
      <c r="L96" s="40"/>
      <c r="M96" s="184" t="s">
        <v>19</v>
      </c>
      <c r="N96" s="185" t="s">
        <v>46</v>
      </c>
      <c r="O96" s="65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8" t="s">
        <v>163</v>
      </c>
      <c r="AT96" s="188" t="s">
        <v>159</v>
      </c>
      <c r="AU96" s="188" t="s">
        <v>85</v>
      </c>
      <c r="AY96" s="18" t="s">
        <v>157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8" t="s">
        <v>83</v>
      </c>
      <c r="BK96" s="189">
        <f>ROUND(I96*H96,2)</f>
        <v>0</v>
      </c>
      <c r="BL96" s="18" t="s">
        <v>163</v>
      </c>
      <c r="BM96" s="188" t="s">
        <v>976</v>
      </c>
    </row>
    <row r="97" spans="1:65" s="2" customFormat="1" ht="28.8">
      <c r="A97" s="35"/>
      <c r="B97" s="36"/>
      <c r="C97" s="37"/>
      <c r="D97" s="190" t="s">
        <v>165</v>
      </c>
      <c r="E97" s="37"/>
      <c r="F97" s="191" t="s">
        <v>977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165</v>
      </c>
      <c r="AU97" s="18" t="s">
        <v>85</v>
      </c>
    </row>
    <row r="98" spans="1:65" s="13" customFormat="1" ht="10.199999999999999">
      <c r="B98" s="195"/>
      <c r="C98" s="196"/>
      <c r="D98" s="190" t="s">
        <v>167</v>
      </c>
      <c r="E98" s="197" t="s">
        <v>19</v>
      </c>
      <c r="F98" s="198" t="s">
        <v>978</v>
      </c>
      <c r="G98" s="196"/>
      <c r="H98" s="199">
        <v>1.2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167</v>
      </c>
      <c r="AU98" s="205" t="s">
        <v>85</v>
      </c>
      <c r="AV98" s="13" t="s">
        <v>85</v>
      </c>
      <c r="AW98" s="13" t="s">
        <v>36</v>
      </c>
      <c r="AX98" s="13" t="s">
        <v>83</v>
      </c>
      <c r="AY98" s="205" t="s">
        <v>157</v>
      </c>
    </row>
    <row r="99" spans="1:65" s="2" customFormat="1" ht="22.2" customHeight="1">
      <c r="A99" s="35"/>
      <c r="B99" s="36"/>
      <c r="C99" s="176" t="s">
        <v>163</v>
      </c>
      <c r="D99" s="176" t="s">
        <v>159</v>
      </c>
      <c r="E99" s="177" t="s">
        <v>979</v>
      </c>
      <c r="F99" s="178" t="s">
        <v>980</v>
      </c>
      <c r="G99" s="179" t="s">
        <v>162</v>
      </c>
      <c r="H99" s="180">
        <v>6.4370000000000003</v>
      </c>
      <c r="I99" s="181"/>
      <c r="J99" s="182">
        <f>ROUND(I99*H99,2)</f>
        <v>0</v>
      </c>
      <c r="K99" s="183"/>
      <c r="L99" s="40"/>
      <c r="M99" s="184" t="s">
        <v>19</v>
      </c>
      <c r="N99" s="185" t="s">
        <v>46</v>
      </c>
      <c r="O99" s="65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8" t="s">
        <v>163</v>
      </c>
      <c r="AT99" s="188" t="s">
        <v>159</v>
      </c>
      <c r="AU99" s="188" t="s">
        <v>85</v>
      </c>
      <c r="AY99" s="18" t="s">
        <v>157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8" t="s">
        <v>83</v>
      </c>
      <c r="BK99" s="189">
        <f>ROUND(I99*H99,2)</f>
        <v>0</v>
      </c>
      <c r="BL99" s="18" t="s">
        <v>163</v>
      </c>
      <c r="BM99" s="188" t="s">
        <v>981</v>
      </c>
    </row>
    <row r="100" spans="1:65" s="2" customFormat="1" ht="19.2">
      <c r="A100" s="35"/>
      <c r="B100" s="36"/>
      <c r="C100" s="37"/>
      <c r="D100" s="190" t="s">
        <v>165</v>
      </c>
      <c r="E100" s="37"/>
      <c r="F100" s="191" t="s">
        <v>982</v>
      </c>
      <c r="G100" s="37"/>
      <c r="H100" s="37"/>
      <c r="I100" s="192"/>
      <c r="J100" s="37"/>
      <c r="K100" s="37"/>
      <c r="L100" s="40"/>
      <c r="M100" s="193"/>
      <c r="N100" s="19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165</v>
      </c>
      <c r="AU100" s="18" t="s">
        <v>85</v>
      </c>
    </row>
    <row r="101" spans="1:65" s="13" customFormat="1" ht="10.199999999999999">
      <c r="B101" s="195"/>
      <c r="C101" s="196"/>
      <c r="D101" s="190" t="s">
        <v>167</v>
      </c>
      <c r="E101" s="197" t="s">
        <v>19</v>
      </c>
      <c r="F101" s="198" t="s">
        <v>973</v>
      </c>
      <c r="G101" s="196"/>
      <c r="H101" s="199">
        <v>3.4870000000000001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167</v>
      </c>
      <c r="AU101" s="205" t="s">
        <v>85</v>
      </c>
      <c r="AV101" s="13" t="s">
        <v>85</v>
      </c>
      <c r="AW101" s="13" t="s">
        <v>36</v>
      </c>
      <c r="AX101" s="13" t="s">
        <v>75</v>
      </c>
      <c r="AY101" s="205" t="s">
        <v>157</v>
      </c>
    </row>
    <row r="102" spans="1:65" s="13" customFormat="1" ht="10.199999999999999">
      <c r="B102" s="195"/>
      <c r="C102" s="196"/>
      <c r="D102" s="190" t="s">
        <v>167</v>
      </c>
      <c r="E102" s="197" t="s">
        <v>19</v>
      </c>
      <c r="F102" s="198" t="s">
        <v>983</v>
      </c>
      <c r="G102" s="196"/>
      <c r="H102" s="199">
        <v>2.95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167</v>
      </c>
      <c r="AU102" s="205" t="s">
        <v>85</v>
      </c>
      <c r="AV102" s="13" t="s">
        <v>85</v>
      </c>
      <c r="AW102" s="13" t="s">
        <v>36</v>
      </c>
      <c r="AX102" s="13" t="s">
        <v>75</v>
      </c>
      <c r="AY102" s="205" t="s">
        <v>157</v>
      </c>
    </row>
    <row r="103" spans="1:65" s="14" customFormat="1" ht="10.199999999999999">
      <c r="B103" s="206"/>
      <c r="C103" s="207"/>
      <c r="D103" s="190" t="s">
        <v>167</v>
      </c>
      <c r="E103" s="208" t="s">
        <v>19</v>
      </c>
      <c r="F103" s="209" t="s">
        <v>200</v>
      </c>
      <c r="G103" s="207"/>
      <c r="H103" s="210">
        <v>6.4370000000000003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167</v>
      </c>
      <c r="AU103" s="216" t="s">
        <v>85</v>
      </c>
      <c r="AV103" s="14" t="s">
        <v>163</v>
      </c>
      <c r="AW103" s="14" t="s">
        <v>36</v>
      </c>
      <c r="AX103" s="14" t="s">
        <v>83</v>
      </c>
      <c r="AY103" s="216" t="s">
        <v>157</v>
      </c>
    </row>
    <row r="104" spans="1:65" s="12" customFormat="1" ht="22.8" customHeight="1">
      <c r="B104" s="160"/>
      <c r="C104" s="161"/>
      <c r="D104" s="162" t="s">
        <v>74</v>
      </c>
      <c r="E104" s="174" t="s">
        <v>95</v>
      </c>
      <c r="F104" s="174" t="s">
        <v>158</v>
      </c>
      <c r="G104" s="161"/>
      <c r="H104" s="161"/>
      <c r="I104" s="164"/>
      <c r="J104" s="175">
        <f>BK104</f>
        <v>0</v>
      </c>
      <c r="K104" s="161"/>
      <c r="L104" s="166"/>
      <c r="M104" s="167"/>
      <c r="N104" s="168"/>
      <c r="O104" s="168"/>
      <c r="P104" s="169">
        <f>SUM(P105:P118)</f>
        <v>0</v>
      </c>
      <c r="Q104" s="168"/>
      <c r="R104" s="169">
        <f>SUM(R105:R118)</f>
        <v>2.1549799999999997</v>
      </c>
      <c r="S104" s="168"/>
      <c r="T104" s="170">
        <f>SUM(T105:T118)</f>
        <v>0</v>
      </c>
      <c r="AR104" s="171" t="s">
        <v>83</v>
      </c>
      <c r="AT104" s="172" t="s">
        <v>74</v>
      </c>
      <c r="AU104" s="172" t="s">
        <v>83</v>
      </c>
      <c r="AY104" s="171" t="s">
        <v>157</v>
      </c>
      <c r="BK104" s="173">
        <f>SUM(BK105:BK118)</f>
        <v>0</v>
      </c>
    </row>
    <row r="105" spans="1:65" s="2" customFormat="1" ht="22.2" customHeight="1">
      <c r="A105" s="35"/>
      <c r="B105" s="36"/>
      <c r="C105" s="176" t="s">
        <v>186</v>
      </c>
      <c r="D105" s="176" t="s">
        <v>159</v>
      </c>
      <c r="E105" s="177" t="s">
        <v>984</v>
      </c>
      <c r="F105" s="178" t="s">
        <v>985</v>
      </c>
      <c r="G105" s="179" t="s">
        <v>189</v>
      </c>
      <c r="H105" s="180">
        <v>12</v>
      </c>
      <c r="I105" s="181"/>
      <c r="J105" s="182">
        <f>ROUND(I105*H105,2)</f>
        <v>0</v>
      </c>
      <c r="K105" s="183"/>
      <c r="L105" s="40"/>
      <c r="M105" s="184" t="s">
        <v>19</v>
      </c>
      <c r="N105" s="185" t="s">
        <v>46</v>
      </c>
      <c r="O105" s="65"/>
      <c r="P105" s="186">
        <f>O105*H105</f>
        <v>0</v>
      </c>
      <c r="Q105" s="186">
        <v>0.17488999999999999</v>
      </c>
      <c r="R105" s="186">
        <f>Q105*H105</f>
        <v>2.0986799999999999</v>
      </c>
      <c r="S105" s="186">
        <v>0</v>
      </c>
      <c r="T105" s="187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8" t="s">
        <v>163</v>
      </c>
      <c r="AT105" s="188" t="s">
        <v>159</v>
      </c>
      <c r="AU105" s="188" t="s">
        <v>85</v>
      </c>
      <c r="AY105" s="18" t="s">
        <v>157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8" t="s">
        <v>83</v>
      </c>
      <c r="BK105" s="189">
        <f>ROUND(I105*H105,2)</f>
        <v>0</v>
      </c>
      <c r="BL105" s="18" t="s">
        <v>163</v>
      </c>
      <c r="BM105" s="188" t="s">
        <v>986</v>
      </c>
    </row>
    <row r="106" spans="1:65" s="2" customFormat="1" ht="28.8">
      <c r="A106" s="35"/>
      <c r="B106" s="36"/>
      <c r="C106" s="37"/>
      <c r="D106" s="190" t="s">
        <v>165</v>
      </c>
      <c r="E106" s="37"/>
      <c r="F106" s="191" t="s">
        <v>987</v>
      </c>
      <c r="G106" s="37"/>
      <c r="H106" s="37"/>
      <c r="I106" s="192"/>
      <c r="J106" s="37"/>
      <c r="K106" s="37"/>
      <c r="L106" s="40"/>
      <c r="M106" s="193"/>
      <c r="N106" s="194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165</v>
      </c>
      <c r="AU106" s="18" t="s">
        <v>85</v>
      </c>
    </row>
    <row r="107" spans="1:65" s="2" customFormat="1" ht="22.2" customHeight="1">
      <c r="A107" s="35"/>
      <c r="B107" s="36"/>
      <c r="C107" s="238" t="s">
        <v>192</v>
      </c>
      <c r="D107" s="238" t="s">
        <v>415</v>
      </c>
      <c r="E107" s="239" t="s">
        <v>988</v>
      </c>
      <c r="F107" s="240" t="s">
        <v>989</v>
      </c>
      <c r="G107" s="241" t="s">
        <v>189</v>
      </c>
      <c r="H107" s="242">
        <v>12</v>
      </c>
      <c r="I107" s="243"/>
      <c r="J107" s="244">
        <f>ROUND(I107*H107,2)</f>
        <v>0</v>
      </c>
      <c r="K107" s="245"/>
      <c r="L107" s="246"/>
      <c r="M107" s="247" t="s">
        <v>19</v>
      </c>
      <c r="N107" s="248" t="s">
        <v>46</v>
      </c>
      <c r="O107" s="65"/>
      <c r="P107" s="186">
        <f>O107*H107</f>
        <v>0</v>
      </c>
      <c r="Q107" s="186">
        <v>2.3999999999999998E-3</v>
      </c>
      <c r="R107" s="186">
        <f>Q107*H107</f>
        <v>2.8799999999999999E-2</v>
      </c>
      <c r="S107" s="186">
        <v>0</v>
      </c>
      <c r="T107" s="187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8" t="s">
        <v>206</v>
      </c>
      <c r="AT107" s="188" t="s">
        <v>415</v>
      </c>
      <c r="AU107" s="188" t="s">
        <v>85</v>
      </c>
      <c r="AY107" s="18" t="s">
        <v>157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8" t="s">
        <v>83</v>
      </c>
      <c r="BK107" s="189">
        <f>ROUND(I107*H107,2)</f>
        <v>0</v>
      </c>
      <c r="BL107" s="18" t="s">
        <v>163</v>
      </c>
      <c r="BM107" s="188" t="s">
        <v>990</v>
      </c>
    </row>
    <row r="108" spans="1:65" s="2" customFormat="1" ht="10.199999999999999">
      <c r="A108" s="35"/>
      <c r="B108" s="36"/>
      <c r="C108" s="37"/>
      <c r="D108" s="190" t="s">
        <v>165</v>
      </c>
      <c r="E108" s="37"/>
      <c r="F108" s="191" t="s">
        <v>989</v>
      </c>
      <c r="G108" s="37"/>
      <c r="H108" s="37"/>
      <c r="I108" s="192"/>
      <c r="J108" s="37"/>
      <c r="K108" s="37"/>
      <c r="L108" s="40"/>
      <c r="M108" s="193"/>
      <c r="N108" s="194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165</v>
      </c>
      <c r="AU108" s="18" t="s">
        <v>85</v>
      </c>
    </row>
    <row r="109" spans="1:65" s="2" customFormat="1" ht="34.799999999999997" customHeight="1">
      <c r="A109" s="35"/>
      <c r="B109" s="36"/>
      <c r="C109" s="238" t="s">
        <v>201</v>
      </c>
      <c r="D109" s="238" t="s">
        <v>415</v>
      </c>
      <c r="E109" s="239" t="s">
        <v>991</v>
      </c>
      <c r="F109" s="240" t="s">
        <v>992</v>
      </c>
      <c r="G109" s="241" t="s">
        <v>189</v>
      </c>
      <c r="H109" s="242">
        <v>3</v>
      </c>
      <c r="I109" s="243"/>
      <c r="J109" s="244">
        <f>ROUND(I109*H109,2)</f>
        <v>0</v>
      </c>
      <c r="K109" s="245"/>
      <c r="L109" s="246"/>
      <c r="M109" s="247" t="s">
        <v>19</v>
      </c>
      <c r="N109" s="248" t="s">
        <v>46</v>
      </c>
      <c r="O109" s="65"/>
      <c r="P109" s="186">
        <f>O109*H109</f>
        <v>0</v>
      </c>
      <c r="Q109" s="186">
        <v>2E-3</v>
      </c>
      <c r="R109" s="186">
        <f>Q109*H109</f>
        <v>6.0000000000000001E-3</v>
      </c>
      <c r="S109" s="186">
        <v>0</v>
      </c>
      <c r="T109" s="187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8" t="s">
        <v>206</v>
      </c>
      <c r="AT109" s="188" t="s">
        <v>415</v>
      </c>
      <c r="AU109" s="188" t="s">
        <v>85</v>
      </c>
      <c r="AY109" s="18" t="s">
        <v>157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8" t="s">
        <v>83</v>
      </c>
      <c r="BK109" s="189">
        <f>ROUND(I109*H109,2)</f>
        <v>0</v>
      </c>
      <c r="BL109" s="18" t="s">
        <v>163</v>
      </c>
      <c r="BM109" s="188" t="s">
        <v>993</v>
      </c>
    </row>
    <row r="110" spans="1:65" s="2" customFormat="1" ht="19.2">
      <c r="A110" s="35"/>
      <c r="B110" s="36"/>
      <c r="C110" s="37"/>
      <c r="D110" s="190" t="s">
        <v>165</v>
      </c>
      <c r="E110" s="37"/>
      <c r="F110" s="191" t="s">
        <v>992</v>
      </c>
      <c r="G110" s="37"/>
      <c r="H110" s="37"/>
      <c r="I110" s="192"/>
      <c r="J110" s="37"/>
      <c r="K110" s="37"/>
      <c r="L110" s="40"/>
      <c r="M110" s="193"/>
      <c r="N110" s="19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165</v>
      </c>
      <c r="AU110" s="18" t="s">
        <v>85</v>
      </c>
    </row>
    <row r="111" spans="1:65" s="2" customFormat="1" ht="22.2" customHeight="1">
      <c r="A111" s="35"/>
      <c r="B111" s="36"/>
      <c r="C111" s="176" t="s">
        <v>206</v>
      </c>
      <c r="D111" s="176" t="s">
        <v>159</v>
      </c>
      <c r="E111" s="177" t="s">
        <v>994</v>
      </c>
      <c r="F111" s="178" t="s">
        <v>995</v>
      </c>
      <c r="G111" s="179" t="s">
        <v>189</v>
      </c>
      <c r="H111" s="180">
        <v>1</v>
      </c>
      <c r="I111" s="181"/>
      <c r="J111" s="182">
        <f>ROUND(I111*H111,2)</f>
        <v>0</v>
      </c>
      <c r="K111" s="183"/>
      <c r="L111" s="40"/>
      <c r="M111" s="184" t="s">
        <v>19</v>
      </c>
      <c r="N111" s="185" t="s">
        <v>46</v>
      </c>
      <c r="O111" s="65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8" t="s">
        <v>163</v>
      </c>
      <c r="AT111" s="188" t="s">
        <v>159</v>
      </c>
      <c r="AU111" s="188" t="s">
        <v>85</v>
      </c>
      <c r="AY111" s="18" t="s">
        <v>157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8" t="s">
        <v>83</v>
      </c>
      <c r="BK111" s="189">
        <f>ROUND(I111*H111,2)</f>
        <v>0</v>
      </c>
      <c r="BL111" s="18" t="s">
        <v>163</v>
      </c>
      <c r="BM111" s="188" t="s">
        <v>996</v>
      </c>
    </row>
    <row r="112" spans="1:65" s="2" customFormat="1" ht="19.2">
      <c r="A112" s="35"/>
      <c r="B112" s="36"/>
      <c r="C112" s="37"/>
      <c r="D112" s="190" t="s">
        <v>165</v>
      </c>
      <c r="E112" s="37"/>
      <c r="F112" s="191" t="s">
        <v>997</v>
      </c>
      <c r="G112" s="37"/>
      <c r="H112" s="37"/>
      <c r="I112" s="192"/>
      <c r="J112" s="37"/>
      <c r="K112" s="37"/>
      <c r="L112" s="40"/>
      <c r="M112" s="193"/>
      <c r="N112" s="19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165</v>
      </c>
      <c r="AU112" s="18" t="s">
        <v>85</v>
      </c>
    </row>
    <row r="113" spans="1:65" s="2" customFormat="1" ht="22.2" customHeight="1">
      <c r="A113" s="35"/>
      <c r="B113" s="36"/>
      <c r="C113" s="238" t="s">
        <v>211</v>
      </c>
      <c r="D113" s="238" t="s">
        <v>415</v>
      </c>
      <c r="E113" s="239" t="s">
        <v>998</v>
      </c>
      <c r="F113" s="240" t="s">
        <v>999</v>
      </c>
      <c r="G113" s="241" t="s">
        <v>189</v>
      </c>
      <c r="H113" s="242">
        <v>1</v>
      </c>
      <c r="I113" s="243"/>
      <c r="J113" s="244">
        <f>ROUND(I113*H113,2)</f>
        <v>0</v>
      </c>
      <c r="K113" s="245"/>
      <c r="L113" s="246"/>
      <c r="M113" s="247" t="s">
        <v>19</v>
      </c>
      <c r="N113" s="248" t="s">
        <v>46</v>
      </c>
      <c r="O113" s="65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8" t="s">
        <v>206</v>
      </c>
      <c r="AT113" s="188" t="s">
        <v>415</v>
      </c>
      <c r="AU113" s="188" t="s">
        <v>85</v>
      </c>
      <c r="AY113" s="18" t="s">
        <v>157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8" t="s">
        <v>83</v>
      </c>
      <c r="BK113" s="189">
        <f>ROUND(I113*H113,2)</f>
        <v>0</v>
      </c>
      <c r="BL113" s="18" t="s">
        <v>163</v>
      </c>
      <c r="BM113" s="188" t="s">
        <v>1000</v>
      </c>
    </row>
    <row r="114" spans="1:65" s="2" customFormat="1" ht="10.199999999999999">
      <c r="A114" s="35"/>
      <c r="B114" s="36"/>
      <c r="C114" s="37"/>
      <c r="D114" s="190" t="s">
        <v>165</v>
      </c>
      <c r="E114" s="37"/>
      <c r="F114" s="191" t="s">
        <v>999</v>
      </c>
      <c r="G114" s="37"/>
      <c r="H114" s="37"/>
      <c r="I114" s="192"/>
      <c r="J114" s="37"/>
      <c r="K114" s="37"/>
      <c r="L114" s="40"/>
      <c r="M114" s="193"/>
      <c r="N114" s="19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165</v>
      </c>
      <c r="AU114" s="18" t="s">
        <v>85</v>
      </c>
    </row>
    <row r="115" spans="1:65" s="2" customFormat="1" ht="22.2" customHeight="1">
      <c r="A115" s="35"/>
      <c r="B115" s="36"/>
      <c r="C115" s="176" t="s">
        <v>216</v>
      </c>
      <c r="D115" s="176" t="s">
        <v>159</v>
      </c>
      <c r="E115" s="177" t="s">
        <v>1001</v>
      </c>
      <c r="F115" s="178" t="s">
        <v>1002</v>
      </c>
      <c r="G115" s="179" t="s">
        <v>346</v>
      </c>
      <c r="H115" s="180">
        <v>21.5</v>
      </c>
      <c r="I115" s="181"/>
      <c r="J115" s="182">
        <f>ROUND(I115*H115,2)</f>
        <v>0</v>
      </c>
      <c r="K115" s="183"/>
      <c r="L115" s="40"/>
      <c r="M115" s="184" t="s">
        <v>19</v>
      </c>
      <c r="N115" s="185" t="s">
        <v>46</v>
      </c>
      <c r="O115" s="65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8" t="s">
        <v>163</v>
      </c>
      <c r="AT115" s="188" t="s">
        <v>159</v>
      </c>
      <c r="AU115" s="188" t="s">
        <v>85</v>
      </c>
      <c r="AY115" s="18" t="s">
        <v>157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8" t="s">
        <v>83</v>
      </c>
      <c r="BK115" s="189">
        <f>ROUND(I115*H115,2)</f>
        <v>0</v>
      </c>
      <c r="BL115" s="18" t="s">
        <v>163</v>
      </c>
      <c r="BM115" s="188" t="s">
        <v>1003</v>
      </c>
    </row>
    <row r="116" spans="1:65" s="2" customFormat="1" ht="10.199999999999999">
      <c r="A116" s="35"/>
      <c r="B116" s="36"/>
      <c r="C116" s="37"/>
      <c r="D116" s="190" t="s">
        <v>165</v>
      </c>
      <c r="E116" s="37"/>
      <c r="F116" s="191" t="s">
        <v>1004</v>
      </c>
      <c r="G116" s="37"/>
      <c r="H116" s="37"/>
      <c r="I116" s="192"/>
      <c r="J116" s="37"/>
      <c r="K116" s="37"/>
      <c r="L116" s="40"/>
      <c r="M116" s="193"/>
      <c r="N116" s="194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165</v>
      </c>
      <c r="AU116" s="18" t="s">
        <v>85</v>
      </c>
    </row>
    <row r="117" spans="1:65" s="2" customFormat="1" ht="22.2" customHeight="1">
      <c r="A117" s="35"/>
      <c r="B117" s="36"/>
      <c r="C117" s="238" t="s">
        <v>222</v>
      </c>
      <c r="D117" s="238" t="s">
        <v>415</v>
      </c>
      <c r="E117" s="239" t="s">
        <v>1005</v>
      </c>
      <c r="F117" s="240" t="s">
        <v>1006</v>
      </c>
      <c r="G117" s="241" t="s">
        <v>346</v>
      </c>
      <c r="H117" s="242">
        <v>21.5</v>
      </c>
      <c r="I117" s="243"/>
      <c r="J117" s="244">
        <f>ROUND(I117*H117,2)</f>
        <v>0</v>
      </c>
      <c r="K117" s="245"/>
      <c r="L117" s="246"/>
      <c r="M117" s="247" t="s">
        <v>19</v>
      </c>
      <c r="N117" s="248" t="s">
        <v>46</v>
      </c>
      <c r="O117" s="65"/>
      <c r="P117" s="186">
        <f>O117*H117</f>
        <v>0</v>
      </c>
      <c r="Q117" s="186">
        <v>1E-3</v>
      </c>
      <c r="R117" s="186">
        <f>Q117*H117</f>
        <v>2.1500000000000002E-2</v>
      </c>
      <c r="S117" s="186">
        <v>0</v>
      </c>
      <c r="T117" s="187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8" t="s">
        <v>206</v>
      </c>
      <c r="AT117" s="188" t="s">
        <v>415</v>
      </c>
      <c r="AU117" s="188" t="s">
        <v>85</v>
      </c>
      <c r="AY117" s="18" t="s">
        <v>157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8" t="s">
        <v>83</v>
      </c>
      <c r="BK117" s="189">
        <f>ROUND(I117*H117,2)</f>
        <v>0</v>
      </c>
      <c r="BL117" s="18" t="s">
        <v>163</v>
      </c>
      <c r="BM117" s="188" t="s">
        <v>1007</v>
      </c>
    </row>
    <row r="118" spans="1:65" s="2" customFormat="1" ht="19.2">
      <c r="A118" s="35"/>
      <c r="B118" s="36"/>
      <c r="C118" s="37"/>
      <c r="D118" s="190" t="s">
        <v>165</v>
      </c>
      <c r="E118" s="37"/>
      <c r="F118" s="191" t="s">
        <v>1006</v>
      </c>
      <c r="G118" s="37"/>
      <c r="H118" s="37"/>
      <c r="I118" s="192"/>
      <c r="J118" s="37"/>
      <c r="K118" s="37"/>
      <c r="L118" s="40"/>
      <c r="M118" s="193"/>
      <c r="N118" s="19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165</v>
      </c>
      <c r="AU118" s="18" t="s">
        <v>85</v>
      </c>
    </row>
    <row r="119" spans="1:65" s="12" customFormat="1" ht="22.8" customHeight="1">
      <c r="B119" s="160"/>
      <c r="C119" s="161"/>
      <c r="D119" s="162" t="s">
        <v>74</v>
      </c>
      <c r="E119" s="174" t="s">
        <v>186</v>
      </c>
      <c r="F119" s="174" t="s">
        <v>1008</v>
      </c>
      <c r="G119" s="161"/>
      <c r="H119" s="161"/>
      <c r="I119" s="164"/>
      <c r="J119" s="175">
        <f>BK119</f>
        <v>0</v>
      </c>
      <c r="K119" s="161"/>
      <c r="L119" s="166"/>
      <c r="M119" s="167"/>
      <c r="N119" s="168"/>
      <c r="O119" s="168"/>
      <c r="P119" s="169">
        <f>SUM(P120:P128)</f>
        <v>0</v>
      </c>
      <c r="Q119" s="168"/>
      <c r="R119" s="169">
        <f>SUM(R120:R128)</f>
        <v>4.2207352500000006</v>
      </c>
      <c r="S119" s="168"/>
      <c r="T119" s="170">
        <f>SUM(T120:T128)</f>
        <v>0</v>
      </c>
      <c r="AR119" s="171" t="s">
        <v>83</v>
      </c>
      <c r="AT119" s="172" t="s">
        <v>74</v>
      </c>
      <c r="AU119" s="172" t="s">
        <v>83</v>
      </c>
      <c r="AY119" s="171" t="s">
        <v>157</v>
      </c>
      <c r="BK119" s="173">
        <f>SUM(BK120:BK128)</f>
        <v>0</v>
      </c>
    </row>
    <row r="120" spans="1:65" s="2" customFormat="1" ht="13.8" customHeight="1">
      <c r="A120" s="35"/>
      <c r="B120" s="36"/>
      <c r="C120" s="176" t="s">
        <v>234</v>
      </c>
      <c r="D120" s="176" t="s">
        <v>159</v>
      </c>
      <c r="E120" s="177" t="s">
        <v>1009</v>
      </c>
      <c r="F120" s="178" t="s">
        <v>1010</v>
      </c>
      <c r="G120" s="179" t="s">
        <v>177</v>
      </c>
      <c r="H120" s="180">
        <v>19.373000000000001</v>
      </c>
      <c r="I120" s="181"/>
      <c r="J120" s="182">
        <f>ROUND(I120*H120,2)</f>
        <v>0</v>
      </c>
      <c r="K120" s="183"/>
      <c r="L120" s="40"/>
      <c r="M120" s="184" t="s">
        <v>19</v>
      </c>
      <c r="N120" s="185" t="s">
        <v>46</v>
      </c>
      <c r="O120" s="65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8" t="s">
        <v>163</v>
      </c>
      <c r="AT120" s="188" t="s">
        <v>159</v>
      </c>
      <c r="AU120" s="188" t="s">
        <v>85</v>
      </c>
      <c r="AY120" s="18" t="s">
        <v>157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8" t="s">
        <v>83</v>
      </c>
      <c r="BK120" s="189">
        <f>ROUND(I120*H120,2)</f>
        <v>0</v>
      </c>
      <c r="BL120" s="18" t="s">
        <v>163</v>
      </c>
      <c r="BM120" s="188" t="s">
        <v>1011</v>
      </c>
    </row>
    <row r="121" spans="1:65" s="2" customFormat="1" ht="19.2">
      <c r="A121" s="35"/>
      <c r="B121" s="36"/>
      <c r="C121" s="37"/>
      <c r="D121" s="190" t="s">
        <v>165</v>
      </c>
      <c r="E121" s="37"/>
      <c r="F121" s="191" t="s">
        <v>1012</v>
      </c>
      <c r="G121" s="37"/>
      <c r="H121" s="37"/>
      <c r="I121" s="192"/>
      <c r="J121" s="37"/>
      <c r="K121" s="37"/>
      <c r="L121" s="40"/>
      <c r="M121" s="193"/>
      <c r="N121" s="194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165</v>
      </c>
      <c r="AU121" s="18" t="s">
        <v>85</v>
      </c>
    </row>
    <row r="122" spans="1:65" s="13" customFormat="1" ht="10.199999999999999">
      <c r="B122" s="195"/>
      <c r="C122" s="196"/>
      <c r="D122" s="190" t="s">
        <v>167</v>
      </c>
      <c r="E122" s="197" t="s">
        <v>19</v>
      </c>
      <c r="F122" s="198" t="s">
        <v>957</v>
      </c>
      <c r="G122" s="196"/>
      <c r="H122" s="199">
        <v>19.373000000000001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167</v>
      </c>
      <c r="AU122" s="205" t="s">
        <v>85</v>
      </c>
      <c r="AV122" s="13" t="s">
        <v>85</v>
      </c>
      <c r="AW122" s="13" t="s">
        <v>36</v>
      </c>
      <c r="AX122" s="13" t="s">
        <v>83</v>
      </c>
      <c r="AY122" s="205" t="s">
        <v>157</v>
      </c>
    </row>
    <row r="123" spans="1:65" s="2" customFormat="1" ht="22.2" customHeight="1">
      <c r="A123" s="35"/>
      <c r="B123" s="36"/>
      <c r="C123" s="176" t="s">
        <v>240</v>
      </c>
      <c r="D123" s="176" t="s">
        <v>159</v>
      </c>
      <c r="E123" s="177" t="s">
        <v>1013</v>
      </c>
      <c r="F123" s="178" t="s">
        <v>1014</v>
      </c>
      <c r="G123" s="179" t="s">
        <v>177</v>
      </c>
      <c r="H123" s="180">
        <v>19.373000000000001</v>
      </c>
      <c r="I123" s="181"/>
      <c r="J123" s="182">
        <f>ROUND(I123*H123,2)</f>
        <v>0</v>
      </c>
      <c r="K123" s="183"/>
      <c r="L123" s="40"/>
      <c r="M123" s="184" t="s">
        <v>19</v>
      </c>
      <c r="N123" s="185" t="s">
        <v>46</v>
      </c>
      <c r="O123" s="65"/>
      <c r="P123" s="186">
        <f>O123*H123</f>
        <v>0</v>
      </c>
      <c r="Q123" s="186">
        <v>8.4250000000000005E-2</v>
      </c>
      <c r="R123" s="186">
        <f>Q123*H123</f>
        <v>1.6321752500000002</v>
      </c>
      <c r="S123" s="186">
        <v>0</v>
      </c>
      <c r="T123" s="18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8" t="s">
        <v>163</v>
      </c>
      <c r="AT123" s="188" t="s">
        <v>159</v>
      </c>
      <c r="AU123" s="188" t="s">
        <v>85</v>
      </c>
      <c r="AY123" s="18" t="s">
        <v>157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8" t="s">
        <v>83</v>
      </c>
      <c r="BK123" s="189">
        <f>ROUND(I123*H123,2)</f>
        <v>0</v>
      </c>
      <c r="BL123" s="18" t="s">
        <v>163</v>
      </c>
      <c r="BM123" s="188" t="s">
        <v>1015</v>
      </c>
    </row>
    <row r="124" spans="1:65" s="2" customFormat="1" ht="48">
      <c r="A124" s="35"/>
      <c r="B124" s="36"/>
      <c r="C124" s="37"/>
      <c r="D124" s="190" t="s">
        <v>165</v>
      </c>
      <c r="E124" s="37"/>
      <c r="F124" s="191" t="s">
        <v>1016</v>
      </c>
      <c r="G124" s="37"/>
      <c r="H124" s="37"/>
      <c r="I124" s="192"/>
      <c r="J124" s="37"/>
      <c r="K124" s="37"/>
      <c r="L124" s="40"/>
      <c r="M124" s="193"/>
      <c r="N124" s="194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165</v>
      </c>
      <c r="AU124" s="18" t="s">
        <v>85</v>
      </c>
    </row>
    <row r="125" spans="1:65" s="13" customFormat="1" ht="10.199999999999999">
      <c r="B125" s="195"/>
      <c r="C125" s="196"/>
      <c r="D125" s="190" t="s">
        <v>167</v>
      </c>
      <c r="E125" s="197" t="s">
        <v>19</v>
      </c>
      <c r="F125" s="198" t="s">
        <v>957</v>
      </c>
      <c r="G125" s="196"/>
      <c r="H125" s="199">
        <v>19.373000000000001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167</v>
      </c>
      <c r="AU125" s="205" t="s">
        <v>85</v>
      </c>
      <c r="AV125" s="13" t="s">
        <v>85</v>
      </c>
      <c r="AW125" s="13" t="s">
        <v>36</v>
      </c>
      <c r="AX125" s="13" t="s">
        <v>83</v>
      </c>
      <c r="AY125" s="205" t="s">
        <v>157</v>
      </c>
    </row>
    <row r="126" spans="1:65" s="2" customFormat="1" ht="13.8" customHeight="1">
      <c r="A126" s="35"/>
      <c r="B126" s="36"/>
      <c r="C126" s="238" t="s">
        <v>248</v>
      </c>
      <c r="D126" s="238" t="s">
        <v>415</v>
      </c>
      <c r="E126" s="239" t="s">
        <v>1017</v>
      </c>
      <c r="F126" s="240" t="s">
        <v>1018</v>
      </c>
      <c r="G126" s="241" t="s">
        <v>177</v>
      </c>
      <c r="H126" s="242">
        <v>19.760000000000002</v>
      </c>
      <c r="I126" s="243"/>
      <c r="J126" s="244">
        <f>ROUND(I126*H126,2)</f>
        <v>0</v>
      </c>
      <c r="K126" s="245"/>
      <c r="L126" s="246"/>
      <c r="M126" s="247" t="s">
        <v>19</v>
      </c>
      <c r="N126" s="248" t="s">
        <v>46</v>
      </c>
      <c r="O126" s="65"/>
      <c r="P126" s="186">
        <f>O126*H126</f>
        <v>0</v>
      </c>
      <c r="Q126" s="186">
        <v>0.13100000000000001</v>
      </c>
      <c r="R126" s="186">
        <f>Q126*H126</f>
        <v>2.5885600000000002</v>
      </c>
      <c r="S126" s="186">
        <v>0</v>
      </c>
      <c r="T126" s="18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8" t="s">
        <v>206</v>
      </c>
      <c r="AT126" s="188" t="s">
        <v>415</v>
      </c>
      <c r="AU126" s="188" t="s">
        <v>85</v>
      </c>
      <c r="AY126" s="18" t="s">
        <v>157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8" t="s">
        <v>83</v>
      </c>
      <c r="BK126" s="189">
        <f>ROUND(I126*H126,2)</f>
        <v>0</v>
      </c>
      <c r="BL126" s="18" t="s">
        <v>163</v>
      </c>
      <c r="BM126" s="188" t="s">
        <v>1019</v>
      </c>
    </row>
    <row r="127" spans="1:65" s="2" customFormat="1" ht="10.199999999999999">
      <c r="A127" s="35"/>
      <c r="B127" s="36"/>
      <c r="C127" s="37"/>
      <c r="D127" s="190" t="s">
        <v>165</v>
      </c>
      <c r="E127" s="37"/>
      <c r="F127" s="191" t="s">
        <v>1018</v>
      </c>
      <c r="G127" s="37"/>
      <c r="H127" s="37"/>
      <c r="I127" s="192"/>
      <c r="J127" s="37"/>
      <c r="K127" s="37"/>
      <c r="L127" s="40"/>
      <c r="M127" s="193"/>
      <c r="N127" s="19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165</v>
      </c>
      <c r="AU127" s="18" t="s">
        <v>85</v>
      </c>
    </row>
    <row r="128" spans="1:65" s="13" customFormat="1" ht="10.199999999999999">
      <c r="B128" s="195"/>
      <c r="C128" s="196"/>
      <c r="D128" s="190" t="s">
        <v>167</v>
      </c>
      <c r="E128" s="196"/>
      <c r="F128" s="198" t="s">
        <v>1020</v>
      </c>
      <c r="G128" s="196"/>
      <c r="H128" s="199">
        <v>19.760000000000002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167</v>
      </c>
      <c r="AU128" s="205" t="s">
        <v>85</v>
      </c>
      <c r="AV128" s="13" t="s">
        <v>85</v>
      </c>
      <c r="AW128" s="13" t="s">
        <v>4</v>
      </c>
      <c r="AX128" s="13" t="s">
        <v>83</v>
      </c>
      <c r="AY128" s="205" t="s">
        <v>157</v>
      </c>
    </row>
    <row r="129" spans="1:65" s="12" customFormat="1" ht="22.8" customHeight="1">
      <c r="B129" s="160"/>
      <c r="C129" s="161"/>
      <c r="D129" s="162" t="s">
        <v>74</v>
      </c>
      <c r="E129" s="174" t="s">
        <v>211</v>
      </c>
      <c r="F129" s="174" t="s">
        <v>269</v>
      </c>
      <c r="G129" s="161"/>
      <c r="H129" s="161"/>
      <c r="I129" s="164"/>
      <c r="J129" s="175">
        <f>BK129</f>
        <v>0</v>
      </c>
      <c r="K129" s="161"/>
      <c r="L129" s="166"/>
      <c r="M129" s="167"/>
      <c r="N129" s="168"/>
      <c r="O129" s="168"/>
      <c r="P129" s="169">
        <f>SUM(P130:P138)</f>
        <v>0</v>
      </c>
      <c r="Q129" s="168"/>
      <c r="R129" s="169">
        <f>SUM(R130:R138)</f>
        <v>11.13851932</v>
      </c>
      <c r="S129" s="168"/>
      <c r="T129" s="170">
        <f>SUM(T130:T138)</f>
        <v>0</v>
      </c>
      <c r="AR129" s="171" t="s">
        <v>83</v>
      </c>
      <c r="AT129" s="172" t="s">
        <v>74</v>
      </c>
      <c r="AU129" s="172" t="s">
        <v>83</v>
      </c>
      <c r="AY129" s="171" t="s">
        <v>157</v>
      </c>
      <c r="BK129" s="173">
        <f>SUM(BK130:BK138)</f>
        <v>0</v>
      </c>
    </row>
    <row r="130" spans="1:65" s="2" customFormat="1" ht="22.2" customHeight="1">
      <c r="A130" s="35"/>
      <c r="B130" s="36"/>
      <c r="C130" s="176" t="s">
        <v>8</v>
      </c>
      <c r="D130" s="176" t="s">
        <v>159</v>
      </c>
      <c r="E130" s="177" t="s">
        <v>1021</v>
      </c>
      <c r="F130" s="178" t="s">
        <v>1022</v>
      </c>
      <c r="G130" s="179" t="s">
        <v>346</v>
      </c>
      <c r="H130" s="180">
        <v>10</v>
      </c>
      <c r="I130" s="181"/>
      <c r="J130" s="182">
        <f>ROUND(I130*H130,2)</f>
        <v>0</v>
      </c>
      <c r="K130" s="183"/>
      <c r="L130" s="40"/>
      <c r="M130" s="184" t="s">
        <v>19</v>
      </c>
      <c r="N130" s="185" t="s">
        <v>46</v>
      </c>
      <c r="O130" s="65"/>
      <c r="P130" s="186">
        <f>O130*H130</f>
        <v>0</v>
      </c>
      <c r="Q130" s="186">
        <v>0.56032000000000004</v>
      </c>
      <c r="R130" s="186">
        <f>Q130*H130</f>
        <v>5.6032000000000002</v>
      </c>
      <c r="S130" s="186">
        <v>0</v>
      </c>
      <c r="T130" s="18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8" t="s">
        <v>163</v>
      </c>
      <c r="AT130" s="188" t="s">
        <v>159</v>
      </c>
      <c r="AU130" s="188" t="s">
        <v>85</v>
      </c>
      <c r="AY130" s="18" t="s">
        <v>157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8" t="s">
        <v>83</v>
      </c>
      <c r="BK130" s="189">
        <f>ROUND(I130*H130,2)</f>
        <v>0</v>
      </c>
      <c r="BL130" s="18" t="s">
        <v>163</v>
      </c>
      <c r="BM130" s="188" t="s">
        <v>1023</v>
      </c>
    </row>
    <row r="131" spans="1:65" s="2" customFormat="1" ht="19.2">
      <c r="A131" s="35"/>
      <c r="B131" s="36"/>
      <c r="C131" s="37"/>
      <c r="D131" s="190" t="s">
        <v>165</v>
      </c>
      <c r="E131" s="37"/>
      <c r="F131" s="191" t="s">
        <v>1024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165</v>
      </c>
      <c r="AU131" s="18" t="s">
        <v>85</v>
      </c>
    </row>
    <row r="132" spans="1:65" s="13" customFormat="1" ht="10.199999999999999">
      <c r="B132" s="195"/>
      <c r="C132" s="196"/>
      <c r="D132" s="190" t="s">
        <v>167</v>
      </c>
      <c r="E132" s="197" t="s">
        <v>19</v>
      </c>
      <c r="F132" s="198" t="s">
        <v>1025</v>
      </c>
      <c r="G132" s="196"/>
      <c r="H132" s="199">
        <v>10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167</v>
      </c>
      <c r="AU132" s="205" t="s">
        <v>85</v>
      </c>
      <c r="AV132" s="13" t="s">
        <v>85</v>
      </c>
      <c r="AW132" s="13" t="s">
        <v>36</v>
      </c>
      <c r="AX132" s="13" t="s">
        <v>83</v>
      </c>
      <c r="AY132" s="205" t="s">
        <v>157</v>
      </c>
    </row>
    <row r="133" spans="1:65" s="2" customFormat="1" ht="22.2" customHeight="1">
      <c r="A133" s="35"/>
      <c r="B133" s="36"/>
      <c r="C133" s="176" t="s">
        <v>260</v>
      </c>
      <c r="D133" s="176" t="s">
        <v>159</v>
      </c>
      <c r="E133" s="177" t="s">
        <v>1026</v>
      </c>
      <c r="F133" s="178" t="s">
        <v>1027</v>
      </c>
      <c r="G133" s="179" t="s">
        <v>346</v>
      </c>
      <c r="H133" s="180">
        <v>26.1</v>
      </c>
      <c r="I133" s="181"/>
      <c r="J133" s="182">
        <f>ROUND(I133*H133,2)</f>
        <v>0</v>
      </c>
      <c r="K133" s="183"/>
      <c r="L133" s="40"/>
      <c r="M133" s="184" t="s">
        <v>19</v>
      </c>
      <c r="N133" s="185" t="s">
        <v>46</v>
      </c>
      <c r="O133" s="65"/>
      <c r="P133" s="186">
        <f>O133*H133</f>
        <v>0</v>
      </c>
      <c r="Q133" s="186">
        <v>0.15540000000000001</v>
      </c>
      <c r="R133" s="186">
        <f>Q133*H133</f>
        <v>4.0559400000000005</v>
      </c>
      <c r="S133" s="186">
        <v>0</v>
      </c>
      <c r="T133" s="18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8" t="s">
        <v>163</v>
      </c>
      <c r="AT133" s="188" t="s">
        <v>159</v>
      </c>
      <c r="AU133" s="188" t="s">
        <v>85</v>
      </c>
      <c r="AY133" s="18" t="s">
        <v>157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8" t="s">
        <v>83</v>
      </c>
      <c r="BK133" s="189">
        <f>ROUND(I133*H133,2)</f>
        <v>0</v>
      </c>
      <c r="BL133" s="18" t="s">
        <v>163</v>
      </c>
      <c r="BM133" s="188" t="s">
        <v>1028</v>
      </c>
    </row>
    <row r="134" spans="1:65" s="2" customFormat="1" ht="28.8">
      <c r="A134" s="35"/>
      <c r="B134" s="36"/>
      <c r="C134" s="37"/>
      <c r="D134" s="190" t="s">
        <v>165</v>
      </c>
      <c r="E134" s="37"/>
      <c r="F134" s="191" t="s">
        <v>1029</v>
      </c>
      <c r="G134" s="37"/>
      <c r="H134" s="37"/>
      <c r="I134" s="192"/>
      <c r="J134" s="37"/>
      <c r="K134" s="37"/>
      <c r="L134" s="40"/>
      <c r="M134" s="193"/>
      <c r="N134" s="194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165</v>
      </c>
      <c r="AU134" s="18" t="s">
        <v>85</v>
      </c>
    </row>
    <row r="135" spans="1:65" s="13" customFormat="1" ht="10.199999999999999">
      <c r="B135" s="195"/>
      <c r="C135" s="196"/>
      <c r="D135" s="190" t="s">
        <v>167</v>
      </c>
      <c r="E135" s="197" t="s">
        <v>19</v>
      </c>
      <c r="F135" s="198" t="s">
        <v>1030</v>
      </c>
      <c r="G135" s="196"/>
      <c r="H135" s="199">
        <v>26.1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167</v>
      </c>
      <c r="AU135" s="205" t="s">
        <v>85</v>
      </c>
      <c r="AV135" s="13" t="s">
        <v>85</v>
      </c>
      <c r="AW135" s="13" t="s">
        <v>36</v>
      </c>
      <c r="AX135" s="13" t="s">
        <v>83</v>
      </c>
      <c r="AY135" s="205" t="s">
        <v>157</v>
      </c>
    </row>
    <row r="136" spans="1:65" s="2" customFormat="1" ht="13.8" customHeight="1">
      <c r="A136" s="35"/>
      <c r="B136" s="36"/>
      <c r="C136" s="238" t="s">
        <v>270</v>
      </c>
      <c r="D136" s="238" t="s">
        <v>415</v>
      </c>
      <c r="E136" s="239" t="s">
        <v>1031</v>
      </c>
      <c r="F136" s="240" t="s">
        <v>1032</v>
      </c>
      <c r="G136" s="241" t="s">
        <v>346</v>
      </c>
      <c r="H136" s="242">
        <v>26.361000000000001</v>
      </c>
      <c r="I136" s="243"/>
      <c r="J136" s="244">
        <f>ROUND(I136*H136,2)</f>
        <v>0</v>
      </c>
      <c r="K136" s="245"/>
      <c r="L136" s="246"/>
      <c r="M136" s="247" t="s">
        <v>19</v>
      </c>
      <c r="N136" s="248" t="s">
        <v>46</v>
      </c>
      <c r="O136" s="65"/>
      <c r="P136" s="186">
        <f>O136*H136</f>
        <v>0</v>
      </c>
      <c r="Q136" s="186">
        <v>5.6120000000000003E-2</v>
      </c>
      <c r="R136" s="186">
        <f>Q136*H136</f>
        <v>1.4793793200000001</v>
      </c>
      <c r="S136" s="186">
        <v>0</v>
      </c>
      <c r="T136" s="18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8" t="s">
        <v>206</v>
      </c>
      <c r="AT136" s="188" t="s">
        <v>415</v>
      </c>
      <c r="AU136" s="188" t="s">
        <v>85</v>
      </c>
      <c r="AY136" s="18" t="s">
        <v>157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8" t="s">
        <v>83</v>
      </c>
      <c r="BK136" s="189">
        <f>ROUND(I136*H136,2)</f>
        <v>0</v>
      </c>
      <c r="BL136" s="18" t="s">
        <v>163</v>
      </c>
      <c r="BM136" s="188" t="s">
        <v>1033</v>
      </c>
    </row>
    <row r="137" spans="1:65" s="2" customFormat="1" ht="10.199999999999999">
      <c r="A137" s="35"/>
      <c r="B137" s="36"/>
      <c r="C137" s="37"/>
      <c r="D137" s="190" t="s">
        <v>165</v>
      </c>
      <c r="E137" s="37"/>
      <c r="F137" s="191" t="s">
        <v>1032</v>
      </c>
      <c r="G137" s="37"/>
      <c r="H137" s="37"/>
      <c r="I137" s="192"/>
      <c r="J137" s="37"/>
      <c r="K137" s="37"/>
      <c r="L137" s="40"/>
      <c r="M137" s="193"/>
      <c r="N137" s="194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165</v>
      </c>
      <c r="AU137" s="18" t="s">
        <v>85</v>
      </c>
    </row>
    <row r="138" spans="1:65" s="13" customFormat="1" ht="10.199999999999999">
      <c r="B138" s="195"/>
      <c r="C138" s="196"/>
      <c r="D138" s="190" t="s">
        <v>167</v>
      </c>
      <c r="E138" s="196"/>
      <c r="F138" s="198" t="s">
        <v>1034</v>
      </c>
      <c r="G138" s="196"/>
      <c r="H138" s="199">
        <v>26.361000000000001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167</v>
      </c>
      <c r="AU138" s="205" t="s">
        <v>85</v>
      </c>
      <c r="AV138" s="13" t="s">
        <v>85</v>
      </c>
      <c r="AW138" s="13" t="s">
        <v>4</v>
      </c>
      <c r="AX138" s="13" t="s">
        <v>83</v>
      </c>
      <c r="AY138" s="205" t="s">
        <v>157</v>
      </c>
    </row>
    <row r="139" spans="1:65" s="12" customFormat="1" ht="22.8" customHeight="1">
      <c r="B139" s="160"/>
      <c r="C139" s="161"/>
      <c r="D139" s="162" t="s">
        <v>74</v>
      </c>
      <c r="E139" s="174" t="s">
        <v>397</v>
      </c>
      <c r="F139" s="174" t="s">
        <v>398</v>
      </c>
      <c r="G139" s="161"/>
      <c r="H139" s="161"/>
      <c r="I139" s="164"/>
      <c r="J139" s="175">
        <f>BK139</f>
        <v>0</v>
      </c>
      <c r="K139" s="161"/>
      <c r="L139" s="166"/>
      <c r="M139" s="167"/>
      <c r="N139" s="168"/>
      <c r="O139" s="168"/>
      <c r="P139" s="169">
        <f>SUM(P140:P141)</f>
        <v>0</v>
      </c>
      <c r="Q139" s="168"/>
      <c r="R139" s="169">
        <f>SUM(R140:R141)</f>
        <v>0</v>
      </c>
      <c r="S139" s="168"/>
      <c r="T139" s="170">
        <f>SUM(T140:T141)</f>
        <v>0</v>
      </c>
      <c r="AR139" s="171" t="s">
        <v>83</v>
      </c>
      <c r="AT139" s="172" t="s">
        <v>74</v>
      </c>
      <c r="AU139" s="172" t="s">
        <v>83</v>
      </c>
      <c r="AY139" s="171" t="s">
        <v>157</v>
      </c>
      <c r="BK139" s="173">
        <f>SUM(BK140:BK141)</f>
        <v>0</v>
      </c>
    </row>
    <row r="140" spans="1:65" s="2" customFormat="1" ht="22.2" customHeight="1">
      <c r="A140" s="35"/>
      <c r="B140" s="36"/>
      <c r="C140" s="176" t="s">
        <v>276</v>
      </c>
      <c r="D140" s="176" t="s">
        <v>159</v>
      </c>
      <c r="E140" s="177" t="s">
        <v>1035</v>
      </c>
      <c r="F140" s="178" t="s">
        <v>1036</v>
      </c>
      <c r="G140" s="179" t="s">
        <v>171</v>
      </c>
      <c r="H140" s="180">
        <v>17.513999999999999</v>
      </c>
      <c r="I140" s="181"/>
      <c r="J140" s="182">
        <f>ROUND(I140*H140,2)</f>
        <v>0</v>
      </c>
      <c r="K140" s="183"/>
      <c r="L140" s="40"/>
      <c r="M140" s="184" t="s">
        <v>19</v>
      </c>
      <c r="N140" s="185" t="s">
        <v>46</v>
      </c>
      <c r="O140" s="65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8" t="s">
        <v>163</v>
      </c>
      <c r="AT140" s="188" t="s">
        <v>159</v>
      </c>
      <c r="AU140" s="188" t="s">
        <v>85</v>
      </c>
      <c r="AY140" s="18" t="s">
        <v>157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8" t="s">
        <v>83</v>
      </c>
      <c r="BK140" s="189">
        <f>ROUND(I140*H140,2)</f>
        <v>0</v>
      </c>
      <c r="BL140" s="18" t="s">
        <v>163</v>
      </c>
      <c r="BM140" s="188" t="s">
        <v>1037</v>
      </c>
    </row>
    <row r="141" spans="1:65" s="2" customFormat="1" ht="19.2">
      <c r="A141" s="35"/>
      <c r="B141" s="36"/>
      <c r="C141" s="37"/>
      <c r="D141" s="190" t="s">
        <v>165</v>
      </c>
      <c r="E141" s="37"/>
      <c r="F141" s="191" t="s">
        <v>1038</v>
      </c>
      <c r="G141" s="37"/>
      <c r="H141" s="37"/>
      <c r="I141" s="192"/>
      <c r="J141" s="37"/>
      <c r="K141" s="37"/>
      <c r="L141" s="40"/>
      <c r="M141" s="193"/>
      <c r="N141" s="194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165</v>
      </c>
      <c r="AU141" s="18" t="s">
        <v>85</v>
      </c>
    </row>
    <row r="142" spans="1:65" s="12" customFormat="1" ht="25.95" customHeight="1">
      <c r="B142" s="160"/>
      <c r="C142" s="161"/>
      <c r="D142" s="162" t="s">
        <v>74</v>
      </c>
      <c r="E142" s="163" t="s">
        <v>404</v>
      </c>
      <c r="F142" s="163" t="s">
        <v>405</v>
      </c>
      <c r="G142" s="161"/>
      <c r="H142" s="161"/>
      <c r="I142" s="164"/>
      <c r="J142" s="165">
        <f>BK142</f>
        <v>0</v>
      </c>
      <c r="K142" s="161"/>
      <c r="L142" s="166"/>
      <c r="M142" s="167"/>
      <c r="N142" s="168"/>
      <c r="O142" s="168"/>
      <c r="P142" s="169">
        <f>P143</f>
        <v>0</v>
      </c>
      <c r="Q142" s="168"/>
      <c r="R142" s="169">
        <f>R143</f>
        <v>2.9999999999999997E-4</v>
      </c>
      <c r="S142" s="168"/>
      <c r="T142" s="170">
        <f>T143</f>
        <v>0</v>
      </c>
      <c r="AR142" s="171" t="s">
        <v>85</v>
      </c>
      <c r="AT142" s="172" t="s">
        <v>74</v>
      </c>
      <c r="AU142" s="172" t="s">
        <v>75</v>
      </c>
      <c r="AY142" s="171" t="s">
        <v>157</v>
      </c>
      <c r="BK142" s="173">
        <f>BK143</f>
        <v>0</v>
      </c>
    </row>
    <row r="143" spans="1:65" s="12" customFormat="1" ht="22.8" customHeight="1">
      <c r="B143" s="160"/>
      <c r="C143" s="161"/>
      <c r="D143" s="162" t="s">
        <v>74</v>
      </c>
      <c r="E143" s="174" t="s">
        <v>669</v>
      </c>
      <c r="F143" s="174" t="s">
        <v>670</v>
      </c>
      <c r="G143" s="161"/>
      <c r="H143" s="161"/>
      <c r="I143" s="164"/>
      <c r="J143" s="175">
        <f>BK143</f>
        <v>0</v>
      </c>
      <c r="K143" s="161"/>
      <c r="L143" s="166"/>
      <c r="M143" s="167"/>
      <c r="N143" s="168"/>
      <c r="O143" s="168"/>
      <c r="P143" s="169">
        <f>SUM(P144:P153)</f>
        <v>0</v>
      </c>
      <c r="Q143" s="168"/>
      <c r="R143" s="169">
        <f>SUM(R144:R153)</f>
        <v>2.9999999999999997E-4</v>
      </c>
      <c r="S143" s="168"/>
      <c r="T143" s="170">
        <f>SUM(T144:T153)</f>
        <v>0</v>
      </c>
      <c r="AR143" s="171" t="s">
        <v>85</v>
      </c>
      <c r="AT143" s="172" t="s">
        <v>74</v>
      </c>
      <c r="AU143" s="172" t="s">
        <v>83</v>
      </c>
      <c r="AY143" s="171" t="s">
        <v>157</v>
      </c>
      <c r="BK143" s="173">
        <f>SUM(BK144:BK153)</f>
        <v>0</v>
      </c>
    </row>
    <row r="144" spans="1:65" s="2" customFormat="1" ht="13.8" customHeight="1">
      <c r="A144" s="35"/>
      <c r="B144" s="36"/>
      <c r="C144" s="176" t="s">
        <v>282</v>
      </c>
      <c r="D144" s="176" t="s">
        <v>159</v>
      </c>
      <c r="E144" s="177" t="s">
        <v>1039</v>
      </c>
      <c r="F144" s="178" t="s">
        <v>1040</v>
      </c>
      <c r="G144" s="179" t="s">
        <v>189</v>
      </c>
      <c r="H144" s="180">
        <v>1</v>
      </c>
      <c r="I144" s="181"/>
      <c r="J144" s="182">
        <f>ROUND(I144*H144,2)</f>
        <v>0</v>
      </c>
      <c r="K144" s="183"/>
      <c r="L144" s="40"/>
      <c r="M144" s="184" t="s">
        <v>19</v>
      </c>
      <c r="N144" s="185" t="s">
        <v>46</v>
      </c>
      <c r="O144" s="65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8" t="s">
        <v>260</v>
      </c>
      <c r="AT144" s="188" t="s">
        <v>159</v>
      </c>
      <c r="AU144" s="188" t="s">
        <v>85</v>
      </c>
      <c r="AY144" s="18" t="s">
        <v>157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8" t="s">
        <v>83</v>
      </c>
      <c r="BK144" s="189">
        <f>ROUND(I144*H144,2)</f>
        <v>0</v>
      </c>
      <c r="BL144" s="18" t="s">
        <v>260</v>
      </c>
      <c r="BM144" s="188" t="s">
        <v>1041</v>
      </c>
    </row>
    <row r="145" spans="1:65" s="2" customFormat="1" ht="19.2">
      <c r="A145" s="35"/>
      <c r="B145" s="36"/>
      <c r="C145" s="37"/>
      <c r="D145" s="190" t="s">
        <v>165</v>
      </c>
      <c r="E145" s="37"/>
      <c r="F145" s="191" t="s">
        <v>1042</v>
      </c>
      <c r="G145" s="37"/>
      <c r="H145" s="37"/>
      <c r="I145" s="192"/>
      <c r="J145" s="37"/>
      <c r="K145" s="37"/>
      <c r="L145" s="40"/>
      <c r="M145" s="193"/>
      <c r="N145" s="19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165</v>
      </c>
      <c r="AU145" s="18" t="s">
        <v>85</v>
      </c>
    </row>
    <row r="146" spans="1:65" s="15" customFormat="1" ht="10.199999999999999">
      <c r="B146" s="217"/>
      <c r="C146" s="218"/>
      <c r="D146" s="190" t="s">
        <v>167</v>
      </c>
      <c r="E146" s="219" t="s">
        <v>19</v>
      </c>
      <c r="F146" s="220" t="s">
        <v>1043</v>
      </c>
      <c r="G146" s="218"/>
      <c r="H146" s="219" t="s">
        <v>19</v>
      </c>
      <c r="I146" s="221"/>
      <c r="J146" s="218"/>
      <c r="K146" s="218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167</v>
      </c>
      <c r="AU146" s="226" t="s">
        <v>85</v>
      </c>
      <c r="AV146" s="15" t="s">
        <v>83</v>
      </c>
      <c r="AW146" s="15" t="s">
        <v>36</v>
      </c>
      <c r="AX146" s="15" t="s">
        <v>75</v>
      </c>
      <c r="AY146" s="226" t="s">
        <v>157</v>
      </c>
    </row>
    <row r="147" spans="1:65" s="13" customFormat="1" ht="10.199999999999999">
      <c r="B147" s="195"/>
      <c r="C147" s="196"/>
      <c r="D147" s="190" t="s">
        <v>167</v>
      </c>
      <c r="E147" s="197" t="s">
        <v>19</v>
      </c>
      <c r="F147" s="198" t="s">
        <v>83</v>
      </c>
      <c r="G147" s="196"/>
      <c r="H147" s="199">
        <v>1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167</v>
      </c>
      <c r="AU147" s="205" t="s">
        <v>85</v>
      </c>
      <c r="AV147" s="13" t="s">
        <v>85</v>
      </c>
      <c r="AW147" s="13" t="s">
        <v>36</v>
      </c>
      <c r="AX147" s="13" t="s">
        <v>83</v>
      </c>
      <c r="AY147" s="205" t="s">
        <v>157</v>
      </c>
    </row>
    <row r="148" spans="1:65" s="2" customFormat="1" ht="13.8" customHeight="1">
      <c r="A148" s="35"/>
      <c r="B148" s="36"/>
      <c r="C148" s="238" t="s">
        <v>287</v>
      </c>
      <c r="D148" s="238" t="s">
        <v>415</v>
      </c>
      <c r="E148" s="239" t="s">
        <v>609</v>
      </c>
      <c r="F148" s="240" t="s">
        <v>610</v>
      </c>
      <c r="G148" s="241" t="s">
        <v>189</v>
      </c>
      <c r="H148" s="242">
        <v>1</v>
      </c>
      <c r="I148" s="243"/>
      <c r="J148" s="244">
        <f>ROUND(I148*H148,2)</f>
        <v>0</v>
      </c>
      <c r="K148" s="245"/>
      <c r="L148" s="246"/>
      <c r="M148" s="247" t="s">
        <v>19</v>
      </c>
      <c r="N148" s="248" t="s">
        <v>46</v>
      </c>
      <c r="O148" s="65"/>
      <c r="P148" s="186">
        <f>O148*H148</f>
        <v>0</v>
      </c>
      <c r="Q148" s="186">
        <v>1.4999999999999999E-4</v>
      </c>
      <c r="R148" s="186">
        <f>Q148*H148</f>
        <v>1.4999999999999999E-4</v>
      </c>
      <c r="S148" s="186">
        <v>0</v>
      </c>
      <c r="T148" s="18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8" t="s">
        <v>365</v>
      </c>
      <c r="AT148" s="188" t="s">
        <v>415</v>
      </c>
      <c r="AU148" s="188" t="s">
        <v>85</v>
      </c>
      <c r="AY148" s="18" t="s">
        <v>157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8" t="s">
        <v>83</v>
      </c>
      <c r="BK148" s="189">
        <f>ROUND(I148*H148,2)</f>
        <v>0</v>
      </c>
      <c r="BL148" s="18" t="s">
        <v>260</v>
      </c>
      <c r="BM148" s="188" t="s">
        <v>1044</v>
      </c>
    </row>
    <row r="149" spans="1:65" s="2" customFormat="1" ht="10.199999999999999">
      <c r="A149" s="35"/>
      <c r="B149" s="36"/>
      <c r="C149" s="37"/>
      <c r="D149" s="190" t="s">
        <v>165</v>
      </c>
      <c r="E149" s="37"/>
      <c r="F149" s="191" t="s">
        <v>612</v>
      </c>
      <c r="G149" s="37"/>
      <c r="H149" s="37"/>
      <c r="I149" s="192"/>
      <c r="J149" s="37"/>
      <c r="K149" s="37"/>
      <c r="L149" s="40"/>
      <c r="M149" s="193"/>
      <c r="N149" s="194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165</v>
      </c>
      <c r="AU149" s="18" t="s">
        <v>85</v>
      </c>
    </row>
    <row r="150" spans="1:65" s="2" customFormat="1" ht="13.8" customHeight="1">
      <c r="A150" s="35"/>
      <c r="B150" s="36"/>
      <c r="C150" s="238" t="s">
        <v>7</v>
      </c>
      <c r="D150" s="238" t="s">
        <v>415</v>
      </c>
      <c r="E150" s="239" t="s">
        <v>614</v>
      </c>
      <c r="F150" s="240" t="s">
        <v>615</v>
      </c>
      <c r="G150" s="241" t="s">
        <v>189</v>
      </c>
      <c r="H150" s="242">
        <v>1</v>
      </c>
      <c r="I150" s="243"/>
      <c r="J150" s="244">
        <f>ROUND(I150*H150,2)</f>
        <v>0</v>
      </c>
      <c r="K150" s="245"/>
      <c r="L150" s="246"/>
      <c r="M150" s="247" t="s">
        <v>19</v>
      </c>
      <c r="N150" s="248" t="s">
        <v>46</v>
      </c>
      <c r="O150" s="65"/>
      <c r="P150" s="186">
        <f>O150*H150</f>
        <v>0</v>
      </c>
      <c r="Q150" s="186">
        <v>1.4999999999999999E-4</v>
      </c>
      <c r="R150" s="186">
        <f>Q150*H150</f>
        <v>1.4999999999999999E-4</v>
      </c>
      <c r="S150" s="186">
        <v>0</v>
      </c>
      <c r="T150" s="18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8" t="s">
        <v>365</v>
      </c>
      <c r="AT150" s="188" t="s">
        <v>415</v>
      </c>
      <c r="AU150" s="188" t="s">
        <v>85</v>
      </c>
      <c r="AY150" s="18" t="s">
        <v>157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8" t="s">
        <v>83</v>
      </c>
      <c r="BK150" s="189">
        <f>ROUND(I150*H150,2)</f>
        <v>0</v>
      </c>
      <c r="BL150" s="18" t="s">
        <v>260</v>
      </c>
      <c r="BM150" s="188" t="s">
        <v>1045</v>
      </c>
    </row>
    <row r="151" spans="1:65" s="2" customFormat="1" ht="10.199999999999999">
      <c r="A151" s="35"/>
      <c r="B151" s="36"/>
      <c r="C151" s="37"/>
      <c r="D151" s="190" t="s">
        <v>165</v>
      </c>
      <c r="E151" s="37"/>
      <c r="F151" s="191" t="s">
        <v>615</v>
      </c>
      <c r="G151" s="37"/>
      <c r="H151" s="37"/>
      <c r="I151" s="192"/>
      <c r="J151" s="37"/>
      <c r="K151" s="37"/>
      <c r="L151" s="40"/>
      <c r="M151" s="193"/>
      <c r="N151" s="194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165</v>
      </c>
      <c r="AU151" s="18" t="s">
        <v>85</v>
      </c>
    </row>
    <row r="152" spans="1:65" s="2" customFormat="1" ht="22.2" customHeight="1">
      <c r="A152" s="35"/>
      <c r="B152" s="36"/>
      <c r="C152" s="176" t="s">
        <v>301</v>
      </c>
      <c r="D152" s="176" t="s">
        <v>159</v>
      </c>
      <c r="E152" s="177" t="s">
        <v>1046</v>
      </c>
      <c r="F152" s="178" t="s">
        <v>1047</v>
      </c>
      <c r="G152" s="179" t="s">
        <v>171</v>
      </c>
      <c r="H152" s="180">
        <v>0</v>
      </c>
      <c r="I152" s="181"/>
      <c r="J152" s="182">
        <f>ROUND(I152*H152,2)</f>
        <v>0</v>
      </c>
      <c r="K152" s="183"/>
      <c r="L152" s="40"/>
      <c r="M152" s="184" t="s">
        <v>19</v>
      </c>
      <c r="N152" s="185" t="s">
        <v>46</v>
      </c>
      <c r="O152" s="65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8" t="s">
        <v>260</v>
      </c>
      <c r="AT152" s="188" t="s">
        <v>159</v>
      </c>
      <c r="AU152" s="188" t="s">
        <v>85</v>
      </c>
      <c r="AY152" s="18" t="s">
        <v>157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8" t="s">
        <v>83</v>
      </c>
      <c r="BK152" s="189">
        <f>ROUND(I152*H152,2)</f>
        <v>0</v>
      </c>
      <c r="BL152" s="18" t="s">
        <v>260</v>
      </c>
      <c r="BM152" s="188" t="s">
        <v>1048</v>
      </c>
    </row>
    <row r="153" spans="1:65" s="2" customFormat="1" ht="28.8">
      <c r="A153" s="35"/>
      <c r="B153" s="36"/>
      <c r="C153" s="37"/>
      <c r="D153" s="190" t="s">
        <v>165</v>
      </c>
      <c r="E153" s="37"/>
      <c r="F153" s="191" t="s">
        <v>1049</v>
      </c>
      <c r="G153" s="37"/>
      <c r="H153" s="37"/>
      <c r="I153" s="192"/>
      <c r="J153" s="37"/>
      <c r="K153" s="37"/>
      <c r="L153" s="40"/>
      <c r="M153" s="252"/>
      <c r="N153" s="253"/>
      <c r="O153" s="254"/>
      <c r="P153" s="254"/>
      <c r="Q153" s="254"/>
      <c r="R153" s="254"/>
      <c r="S153" s="254"/>
      <c r="T153" s="25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165</v>
      </c>
      <c r="AU153" s="18" t="s">
        <v>85</v>
      </c>
    </row>
    <row r="154" spans="1:65" s="2" customFormat="1" ht="6.9" customHeight="1">
      <c r="A154" s="35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0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algorithmName="SHA-512" hashValue="CDBHgoUyu9gdA4PbeIjXVS1xUYqMpju0c/97VPyL9CTIb2YHFef7g/UeS7kzttnt2xE+qo52jqmvPGbe0JCupg==" saltValue="Teg5unuoeH6rGB4C6bRXrUirIWLZwCu9NL5Wo7AQZ+416lNdVBgxPr91XxzkCETB4OjOHUKgRfMBwfPgDEZhcA==" spinCount="100000" sheet="1" objects="1" scenarios="1" formatColumns="0" formatRows="0" autoFilter="0"/>
  <autoFilter ref="C86:K153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7"/>
  <sheetViews>
    <sheetView showGridLines="0" topLeftCell="A27" workbookViewId="0"/>
  </sheetViews>
  <sheetFormatPr defaultRowHeight="12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0" width="21.5703125" style="1" customWidth="1"/>
    <col min="11" max="11" width="21.5703125" style="1" hidden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91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85</v>
      </c>
    </row>
    <row r="4" spans="1:46" s="1" customFormat="1" ht="24.9" customHeight="1">
      <c r="B4" s="21"/>
      <c r="D4" s="105" t="s">
        <v>99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4.4" customHeight="1">
      <c r="B7" s="21"/>
      <c r="E7" s="313" t="str">
        <f>'Rekapitulace stavby'!K6</f>
        <v>Provizorní MŠ Česká Třebová - Lhotka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07" t="s">
        <v>112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4" customHeight="1">
      <c r="A9" s="35"/>
      <c r="B9" s="40"/>
      <c r="C9" s="35"/>
      <c r="D9" s="35"/>
      <c r="E9" s="315" t="s">
        <v>1050</v>
      </c>
      <c r="F9" s="316"/>
      <c r="G9" s="316"/>
      <c r="H9" s="316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10. 8. 2020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27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30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32</v>
      </c>
      <c r="E20" s="35"/>
      <c r="F20" s="35"/>
      <c r="G20" s="35"/>
      <c r="H20" s="35"/>
      <c r="I20" s="107" t="s">
        <v>26</v>
      </c>
      <c r="J20" s="109" t="s">
        <v>33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34</v>
      </c>
      <c r="F21" s="35"/>
      <c r="G21" s="35"/>
      <c r="H21" s="35"/>
      <c r="I21" s="107" t="s">
        <v>29</v>
      </c>
      <c r="J21" s="109" t="s">
        <v>35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37</v>
      </c>
      <c r="E23" s="35"/>
      <c r="F23" s="35"/>
      <c r="G23" s="35"/>
      <c r="H23" s="35"/>
      <c r="I23" s="107" t="s">
        <v>26</v>
      </c>
      <c r="J23" s="109" t="s">
        <v>19</v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">
        <v>38</v>
      </c>
      <c r="F24" s="35"/>
      <c r="G24" s="35"/>
      <c r="H24" s="35"/>
      <c r="I24" s="107" t="s">
        <v>29</v>
      </c>
      <c r="J24" s="109" t="s">
        <v>19</v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39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1"/>
      <c r="B27" s="112"/>
      <c r="C27" s="111"/>
      <c r="D27" s="111"/>
      <c r="E27" s="319" t="s">
        <v>19</v>
      </c>
      <c r="F27" s="319"/>
      <c r="G27" s="319"/>
      <c r="H27" s="31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41</v>
      </c>
      <c r="E30" s="35"/>
      <c r="F30" s="35"/>
      <c r="G30" s="35"/>
      <c r="H30" s="35"/>
      <c r="I30" s="35"/>
      <c r="J30" s="116">
        <f>ROUND(J81,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43</v>
      </c>
      <c r="G32" s="35"/>
      <c r="H32" s="35"/>
      <c r="I32" s="117" t="s">
        <v>42</v>
      </c>
      <c r="J32" s="117" t="s">
        <v>44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45</v>
      </c>
      <c r="E33" s="107" t="s">
        <v>46</v>
      </c>
      <c r="F33" s="119">
        <f>ROUND((SUM(BE81:BE86)),  2)</f>
        <v>0</v>
      </c>
      <c r="G33" s="35"/>
      <c r="H33" s="35"/>
      <c r="I33" s="120">
        <v>0.21</v>
      </c>
      <c r="J33" s="119">
        <f>ROUND(((SUM(BE81:BE86))*I33),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47</v>
      </c>
      <c r="F34" s="119">
        <f>ROUND((SUM(BF81:BF86)),  2)</f>
        <v>0</v>
      </c>
      <c r="G34" s="35"/>
      <c r="H34" s="35"/>
      <c r="I34" s="120">
        <v>0.15</v>
      </c>
      <c r="J34" s="119">
        <f>ROUND(((SUM(BF81:BF86))*I34),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48</v>
      </c>
      <c r="F35" s="119">
        <f>ROUND((SUM(BG81:BG86)),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49</v>
      </c>
      <c r="F36" s="119">
        <f>ROUND((SUM(BH81:BH86)),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50</v>
      </c>
      <c r="F37" s="119">
        <f>ROUND((SUM(BI81:BI86)),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hidden="1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hidden="1" customHeight="1">
      <c r="A45" s="35"/>
      <c r="B45" s="36"/>
      <c r="C45" s="24" t="s">
        <v>117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hidden="1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hidden="1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hidden="1" customHeight="1">
      <c r="A48" s="35"/>
      <c r="B48" s="36"/>
      <c r="C48" s="37"/>
      <c r="D48" s="37"/>
      <c r="E48" s="320" t="str">
        <f>E7</f>
        <v>Provizorní MŠ Česká Třebová - Lhotka</v>
      </c>
      <c r="F48" s="321"/>
      <c r="G48" s="321"/>
      <c r="H48" s="321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hidden="1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4.4" hidden="1" customHeight="1">
      <c r="A50" s="35"/>
      <c r="B50" s="36"/>
      <c r="C50" s="37"/>
      <c r="D50" s="37"/>
      <c r="E50" s="292" t="str">
        <f>E9</f>
        <v>SO20 - Vedlejší náklady</v>
      </c>
      <c r="F50" s="322"/>
      <c r="G50" s="322"/>
      <c r="H50" s="322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hidden="1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hidden="1" customHeight="1">
      <c r="A52" s="35"/>
      <c r="B52" s="36"/>
      <c r="C52" s="30" t="s">
        <v>21</v>
      </c>
      <c r="D52" s="37"/>
      <c r="E52" s="37"/>
      <c r="F52" s="28" t="str">
        <f>F12</f>
        <v>Česká Třebová</v>
      </c>
      <c r="G52" s="37"/>
      <c r="H52" s="37"/>
      <c r="I52" s="30" t="s">
        <v>23</v>
      </c>
      <c r="J52" s="60" t="str">
        <f>IF(J12="","",J12)</f>
        <v>10. 8. 2020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hidden="1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799999999999997" hidden="1" customHeight="1">
      <c r="A54" s="35"/>
      <c r="B54" s="36"/>
      <c r="C54" s="30" t="s">
        <v>25</v>
      </c>
      <c r="D54" s="37"/>
      <c r="E54" s="37"/>
      <c r="F54" s="28" t="str">
        <f>E15</f>
        <v>Město Česká Třebová</v>
      </c>
      <c r="G54" s="37"/>
      <c r="H54" s="37"/>
      <c r="I54" s="30" t="s">
        <v>32</v>
      </c>
      <c r="J54" s="33" t="str">
        <f>E21</f>
        <v>Projekce Žižkov s.r.o. Ústí nad Orlicí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hidden="1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ing. Vladimír Ent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hidden="1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hidden="1" customHeight="1">
      <c r="A57" s="35"/>
      <c r="B57" s="36"/>
      <c r="C57" s="132" t="s">
        <v>118</v>
      </c>
      <c r="D57" s="133"/>
      <c r="E57" s="133"/>
      <c r="F57" s="133"/>
      <c r="G57" s="133"/>
      <c r="H57" s="133"/>
      <c r="I57" s="133"/>
      <c r="J57" s="134" t="s">
        <v>119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hidden="1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hidden="1" customHeight="1">
      <c r="A59" s="35"/>
      <c r="B59" s="36"/>
      <c r="C59" s="135" t="s">
        <v>73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120</v>
      </c>
    </row>
    <row r="60" spans="1:47" s="9" customFormat="1" ht="24.9" hidden="1" customHeight="1">
      <c r="B60" s="136"/>
      <c r="C60" s="137"/>
      <c r="D60" s="138" t="s">
        <v>1051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0" customFormat="1" ht="19.95" hidden="1" customHeight="1">
      <c r="B61" s="142"/>
      <c r="C61" s="143"/>
      <c r="D61" s="144" t="s">
        <v>1052</v>
      </c>
      <c r="E61" s="145"/>
      <c r="F61" s="145"/>
      <c r="G61" s="145"/>
      <c r="H61" s="145"/>
      <c r="I61" s="145"/>
      <c r="J61" s="146">
        <f>J83</f>
        <v>0</v>
      </c>
      <c r="K61" s="143"/>
      <c r="L61" s="147"/>
    </row>
    <row r="62" spans="1:47" s="2" customFormat="1" ht="21.75" hidden="1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8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hidden="1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8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ht="10.199999999999999" hidden="1"/>
    <row r="65" spans="1:31" ht="10.199999999999999" hidden="1"/>
    <row r="66" spans="1:31" ht="10.199999999999999" hidden="1"/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8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142</v>
      </c>
      <c r="D68" s="37"/>
      <c r="E68" s="37"/>
      <c r="F68" s="37"/>
      <c r="G68" s="37"/>
      <c r="H68" s="37"/>
      <c r="I68" s="37"/>
      <c r="J68" s="37"/>
      <c r="K68" s="37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20" t="str">
        <f>E7</f>
        <v>Provizorní MŠ Česká Třebová - Lhotka</v>
      </c>
      <c r="F71" s="321"/>
      <c r="G71" s="321"/>
      <c r="H71" s="321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112</v>
      </c>
      <c r="D72" s="37"/>
      <c r="E72" s="37"/>
      <c r="F72" s="37"/>
      <c r="G72" s="37"/>
      <c r="H72" s="37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4.4" customHeight="1">
      <c r="A73" s="35"/>
      <c r="B73" s="36"/>
      <c r="C73" s="37"/>
      <c r="D73" s="37"/>
      <c r="E73" s="292" t="str">
        <f>E9</f>
        <v>SO20 - Vedlejší náklady</v>
      </c>
      <c r="F73" s="322"/>
      <c r="G73" s="322"/>
      <c r="H73" s="322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Česká Třebová</v>
      </c>
      <c r="G75" s="37"/>
      <c r="H75" s="37"/>
      <c r="I75" s="30" t="s">
        <v>23</v>
      </c>
      <c r="J75" s="60" t="str">
        <f>IF(J12="","",J12)</f>
        <v>10. 8. 2020</v>
      </c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799999999999997" customHeight="1">
      <c r="A77" s="35"/>
      <c r="B77" s="36"/>
      <c r="C77" s="30" t="s">
        <v>25</v>
      </c>
      <c r="D77" s="37"/>
      <c r="E77" s="37"/>
      <c r="F77" s="28" t="str">
        <f>E15</f>
        <v>Město Česká Třebová</v>
      </c>
      <c r="G77" s="37"/>
      <c r="H77" s="37"/>
      <c r="I77" s="30" t="s">
        <v>32</v>
      </c>
      <c r="J77" s="33" t="str">
        <f>E21</f>
        <v>Projekce Žižkov s.r.o. Ústí nad Orlicí</v>
      </c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30</v>
      </c>
      <c r="D78" s="37"/>
      <c r="E78" s="37"/>
      <c r="F78" s="28" t="str">
        <f>IF(E18="","",E18)</f>
        <v>Vyplň údaj</v>
      </c>
      <c r="G78" s="37"/>
      <c r="H78" s="37"/>
      <c r="I78" s="30" t="s">
        <v>37</v>
      </c>
      <c r="J78" s="33" t="str">
        <f>E24</f>
        <v>ing. Vladimír Ent</v>
      </c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8"/>
      <c r="B80" s="149"/>
      <c r="C80" s="150" t="s">
        <v>143</v>
      </c>
      <c r="D80" s="151" t="s">
        <v>60</v>
      </c>
      <c r="E80" s="151" t="s">
        <v>56</v>
      </c>
      <c r="F80" s="151" t="s">
        <v>57</v>
      </c>
      <c r="G80" s="151" t="s">
        <v>144</v>
      </c>
      <c r="H80" s="151" t="s">
        <v>145</v>
      </c>
      <c r="I80" s="151" t="s">
        <v>146</v>
      </c>
      <c r="J80" s="152" t="s">
        <v>119</v>
      </c>
      <c r="K80" s="153" t="s">
        <v>147</v>
      </c>
      <c r="L80" s="154"/>
      <c r="M80" s="69" t="s">
        <v>19</v>
      </c>
      <c r="N80" s="70" t="s">
        <v>45</v>
      </c>
      <c r="O80" s="70" t="s">
        <v>148</v>
      </c>
      <c r="P80" s="70" t="s">
        <v>149</v>
      </c>
      <c r="Q80" s="70" t="s">
        <v>150</v>
      </c>
      <c r="R80" s="70" t="s">
        <v>151</v>
      </c>
      <c r="S80" s="70" t="s">
        <v>152</v>
      </c>
      <c r="T80" s="71" t="s">
        <v>153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8" customHeight="1">
      <c r="A81" s="35"/>
      <c r="B81" s="36"/>
      <c r="C81" s="76" t="s">
        <v>154</v>
      </c>
      <c r="D81" s="37"/>
      <c r="E81" s="37"/>
      <c r="F81" s="37"/>
      <c r="G81" s="37"/>
      <c r="H81" s="37"/>
      <c r="I81" s="37"/>
      <c r="J81" s="155">
        <f>BK81</f>
        <v>0</v>
      </c>
      <c r="K81" s="37"/>
      <c r="L81" s="40"/>
      <c r="M81" s="72"/>
      <c r="N81" s="156"/>
      <c r="O81" s="73"/>
      <c r="P81" s="157">
        <f>P82</f>
        <v>0</v>
      </c>
      <c r="Q81" s="73"/>
      <c r="R81" s="157">
        <f>R82</f>
        <v>0</v>
      </c>
      <c r="S81" s="73"/>
      <c r="T81" s="158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74</v>
      </c>
      <c r="AU81" s="18" t="s">
        <v>120</v>
      </c>
      <c r="BK81" s="159">
        <f>BK82</f>
        <v>0</v>
      </c>
    </row>
    <row r="82" spans="1:65" s="12" customFormat="1" ht="25.95" customHeight="1">
      <c r="B82" s="160"/>
      <c r="C82" s="161"/>
      <c r="D82" s="162" t="s">
        <v>74</v>
      </c>
      <c r="E82" s="163" t="s">
        <v>1053</v>
      </c>
      <c r="F82" s="163" t="s">
        <v>1054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186</v>
      </c>
      <c r="AT82" s="172" t="s">
        <v>74</v>
      </c>
      <c r="AU82" s="172" t="s">
        <v>75</v>
      </c>
      <c r="AY82" s="171" t="s">
        <v>157</v>
      </c>
      <c r="BK82" s="173">
        <f>BK83</f>
        <v>0</v>
      </c>
    </row>
    <row r="83" spans="1:65" s="12" customFormat="1" ht="22.8" customHeight="1">
      <c r="B83" s="160"/>
      <c r="C83" s="161"/>
      <c r="D83" s="162" t="s">
        <v>74</v>
      </c>
      <c r="E83" s="174" t="s">
        <v>1055</v>
      </c>
      <c r="F83" s="174" t="s">
        <v>1056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SUM(P84:P86)</f>
        <v>0</v>
      </c>
      <c r="Q83" s="168"/>
      <c r="R83" s="169">
        <f>SUM(R84:R86)</f>
        <v>0</v>
      </c>
      <c r="S83" s="168"/>
      <c r="T83" s="170">
        <f>SUM(T84:T86)</f>
        <v>0</v>
      </c>
      <c r="AR83" s="171" t="s">
        <v>186</v>
      </c>
      <c r="AT83" s="172" t="s">
        <v>74</v>
      </c>
      <c r="AU83" s="172" t="s">
        <v>83</v>
      </c>
      <c r="AY83" s="171" t="s">
        <v>157</v>
      </c>
      <c r="BK83" s="173">
        <f>SUM(BK84:BK86)</f>
        <v>0</v>
      </c>
    </row>
    <row r="84" spans="1:65" s="2" customFormat="1" ht="22.2" customHeight="1">
      <c r="A84" s="35"/>
      <c r="B84" s="36"/>
      <c r="C84" s="176" t="s">
        <v>83</v>
      </c>
      <c r="D84" s="176" t="s">
        <v>159</v>
      </c>
      <c r="E84" s="177" t="s">
        <v>1057</v>
      </c>
      <c r="F84" s="178" t="s">
        <v>1058</v>
      </c>
      <c r="G84" s="179" t="s">
        <v>1059</v>
      </c>
      <c r="H84" s="180">
        <v>1</v>
      </c>
      <c r="I84" s="181"/>
      <c r="J84" s="182">
        <f>ROUND(I84*H84,2)</f>
        <v>0</v>
      </c>
      <c r="K84" s="183"/>
      <c r="L84" s="40"/>
      <c r="M84" s="184" t="s">
        <v>19</v>
      </c>
      <c r="N84" s="185" t="s">
        <v>46</v>
      </c>
      <c r="O84" s="65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8" t="s">
        <v>1060</v>
      </c>
      <c r="AT84" s="188" t="s">
        <v>159</v>
      </c>
      <c r="AU84" s="188" t="s">
        <v>85</v>
      </c>
      <c r="AY84" s="18" t="s">
        <v>157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18" t="s">
        <v>83</v>
      </c>
      <c r="BK84" s="189">
        <f>ROUND(I84*H84,2)</f>
        <v>0</v>
      </c>
      <c r="BL84" s="18" t="s">
        <v>1060</v>
      </c>
      <c r="BM84" s="188" t="s">
        <v>1061</v>
      </c>
    </row>
    <row r="85" spans="1:65" s="2" customFormat="1" ht="19.2">
      <c r="A85" s="35"/>
      <c r="B85" s="36"/>
      <c r="C85" s="37"/>
      <c r="D85" s="190" t="s">
        <v>165</v>
      </c>
      <c r="E85" s="37"/>
      <c r="F85" s="191" t="s">
        <v>1058</v>
      </c>
      <c r="G85" s="37"/>
      <c r="H85" s="37"/>
      <c r="I85" s="192"/>
      <c r="J85" s="37"/>
      <c r="K85" s="37"/>
      <c r="L85" s="40"/>
      <c r="M85" s="193"/>
      <c r="N85" s="194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165</v>
      </c>
      <c r="AU85" s="18" t="s">
        <v>85</v>
      </c>
    </row>
    <row r="86" spans="1:65" s="13" customFormat="1" ht="10.199999999999999">
      <c r="B86" s="195"/>
      <c r="C86" s="196"/>
      <c r="D86" s="190" t="s">
        <v>167</v>
      </c>
      <c r="E86" s="197" t="s">
        <v>19</v>
      </c>
      <c r="F86" s="198" t="s">
        <v>83</v>
      </c>
      <c r="G86" s="196"/>
      <c r="H86" s="199">
        <v>1</v>
      </c>
      <c r="I86" s="200"/>
      <c r="J86" s="196"/>
      <c r="K86" s="196"/>
      <c r="L86" s="201"/>
      <c r="M86" s="256"/>
      <c r="N86" s="257"/>
      <c r="O86" s="257"/>
      <c r="P86" s="257"/>
      <c r="Q86" s="257"/>
      <c r="R86" s="257"/>
      <c r="S86" s="257"/>
      <c r="T86" s="258"/>
      <c r="AT86" s="205" t="s">
        <v>167</v>
      </c>
      <c r="AU86" s="205" t="s">
        <v>85</v>
      </c>
      <c r="AV86" s="13" t="s">
        <v>85</v>
      </c>
      <c r="AW86" s="13" t="s">
        <v>36</v>
      </c>
      <c r="AX86" s="13" t="s">
        <v>83</v>
      </c>
      <c r="AY86" s="205" t="s">
        <v>157</v>
      </c>
    </row>
    <row r="87" spans="1:65" s="2" customFormat="1" ht="6.9" customHeight="1">
      <c r="A87" s="35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0"/>
      <c r="M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</sheetData>
  <sheetProtection algorithmName="SHA-512" hashValue="xUXnf1nxX00zzBYXsQYOinhhzY6Y0C5REqzpF1aXWdtAZs6eyx77SCqb9t1fP5HchBUeXlWpdAllBvLIpy7Zzg==" saltValue="FH7QsLEmKCO0CCsBNzzf9jhkf2k2lzjqlMh7aNy8k5bDMmRnRh89ltHZOi1zDo1dPFYtA2T1+uDTjVnxXHcZFg==" spinCount="100000" sheet="1" objects="1" scenarios="1" formatColumns="0" formatRows="0" autoFilter="0"/>
  <autoFilter ref="C80:K86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workbookViewId="0"/>
  </sheetViews>
  <sheetFormatPr defaultRowHeight="12"/>
  <cols>
    <col min="1" max="1" width="8.85546875" style="1" customWidth="1"/>
    <col min="2" max="2" width="1.7109375" style="1" customWidth="1"/>
    <col min="3" max="3" width="26.7109375" style="1" customWidth="1"/>
    <col min="4" max="4" width="81.140625" style="1" customWidth="1"/>
    <col min="5" max="5" width="14.28515625" style="1" customWidth="1"/>
    <col min="6" max="6" width="21.42578125" style="1" customWidth="1"/>
    <col min="7" max="7" width="1.7109375" style="1" customWidth="1"/>
    <col min="8" max="8" width="8.8554687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3"/>
      <c r="C3" s="104"/>
      <c r="D3" s="104"/>
      <c r="E3" s="104"/>
      <c r="F3" s="104"/>
      <c r="G3" s="104"/>
      <c r="H3" s="21"/>
    </row>
    <row r="4" spans="1:8" s="1" customFormat="1" ht="24.9" customHeight="1">
      <c r="B4" s="21"/>
      <c r="C4" s="105" t="s">
        <v>1062</v>
      </c>
      <c r="H4" s="21"/>
    </row>
    <row r="5" spans="1:8" s="1" customFormat="1" ht="12" customHeight="1">
      <c r="B5" s="21"/>
      <c r="C5" s="259" t="s">
        <v>13</v>
      </c>
      <c r="D5" s="319" t="s">
        <v>14</v>
      </c>
      <c r="E5" s="312"/>
      <c r="F5" s="312"/>
      <c r="H5" s="21"/>
    </row>
    <row r="6" spans="1:8" s="1" customFormat="1" ht="36.9" customHeight="1">
      <c r="B6" s="21"/>
      <c r="C6" s="260" t="s">
        <v>16</v>
      </c>
      <c r="D6" s="323" t="s">
        <v>17</v>
      </c>
      <c r="E6" s="312"/>
      <c r="F6" s="312"/>
      <c r="H6" s="21"/>
    </row>
    <row r="7" spans="1:8" s="1" customFormat="1" ht="14.4" customHeight="1">
      <c r="B7" s="21"/>
      <c r="C7" s="107" t="s">
        <v>23</v>
      </c>
      <c r="D7" s="110" t="str">
        <f>'Rekapitulace stavby'!AN8</f>
        <v>10. 8. 2020</v>
      </c>
      <c r="H7" s="21"/>
    </row>
    <row r="8" spans="1:8" s="2" customFormat="1" ht="10.8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48"/>
      <c r="B9" s="261"/>
      <c r="C9" s="262" t="s">
        <v>56</v>
      </c>
      <c r="D9" s="263" t="s">
        <v>57</v>
      </c>
      <c r="E9" s="263" t="s">
        <v>144</v>
      </c>
      <c r="F9" s="264" t="s">
        <v>1063</v>
      </c>
      <c r="G9" s="148"/>
      <c r="H9" s="261"/>
    </row>
    <row r="10" spans="1:8" s="2" customFormat="1" ht="26.4" customHeight="1">
      <c r="A10" s="35"/>
      <c r="B10" s="40"/>
      <c r="C10" s="265" t="s">
        <v>1064</v>
      </c>
      <c r="D10" s="265" t="s">
        <v>81</v>
      </c>
      <c r="E10" s="35"/>
      <c r="F10" s="35"/>
      <c r="G10" s="35"/>
      <c r="H10" s="40"/>
    </row>
    <row r="11" spans="1:8" s="2" customFormat="1" ht="16.8" customHeight="1">
      <c r="A11" s="35"/>
      <c r="B11" s="40"/>
      <c r="C11" s="266" t="s">
        <v>96</v>
      </c>
      <c r="D11" s="267" t="s">
        <v>97</v>
      </c>
      <c r="E11" s="268" t="s">
        <v>19</v>
      </c>
      <c r="F11" s="269">
        <v>46.3</v>
      </c>
      <c r="G11" s="35"/>
      <c r="H11" s="40"/>
    </row>
    <row r="12" spans="1:8" s="2" customFormat="1" ht="16.8" customHeight="1">
      <c r="A12" s="35"/>
      <c r="B12" s="40"/>
      <c r="C12" s="270" t="s">
        <v>19</v>
      </c>
      <c r="D12" s="270" t="s">
        <v>1065</v>
      </c>
      <c r="E12" s="18" t="s">
        <v>19</v>
      </c>
      <c r="F12" s="271">
        <v>46.3</v>
      </c>
      <c r="G12" s="35"/>
      <c r="H12" s="40"/>
    </row>
    <row r="13" spans="1:8" s="2" customFormat="1" ht="16.8" customHeight="1">
      <c r="A13" s="35"/>
      <c r="B13" s="40"/>
      <c r="C13" s="272" t="s">
        <v>1066</v>
      </c>
      <c r="D13" s="35"/>
      <c r="E13" s="35"/>
      <c r="F13" s="35"/>
      <c r="G13" s="35"/>
      <c r="H13" s="40"/>
    </row>
    <row r="14" spans="1:8" s="2" customFormat="1" ht="16.8" customHeight="1">
      <c r="A14" s="35"/>
      <c r="B14" s="40"/>
      <c r="C14" s="270" t="s">
        <v>421</v>
      </c>
      <c r="D14" s="270" t="s">
        <v>422</v>
      </c>
      <c r="E14" s="18" t="s">
        <v>177</v>
      </c>
      <c r="F14" s="271">
        <v>46.3</v>
      </c>
      <c r="G14" s="35"/>
      <c r="H14" s="40"/>
    </row>
    <row r="15" spans="1:8" s="2" customFormat="1" ht="16.8" customHeight="1">
      <c r="A15" s="35"/>
      <c r="B15" s="40"/>
      <c r="C15" s="270" t="s">
        <v>725</v>
      </c>
      <c r="D15" s="270" t="s">
        <v>726</v>
      </c>
      <c r="E15" s="18" t="s">
        <v>177</v>
      </c>
      <c r="F15" s="271">
        <v>46.3</v>
      </c>
      <c r="G15" s="35"/>
      <c r="H15" s="40"/>
    </row>
    <row r="16" spans="1:8" s="2" customFormat="1" ht="16.8" customHeight="1">
      <c r="A16" s="35"/>
      <c r="B16" s="40"/>
      <c r="C16" s="270" t="s">
        <v>906</v>
      </c>
      <c r="D16" s="270" t="s">
        <v>907</v>
      </c>
      <c r="E16" s="18" t="s">
        <v>177</v>
      </c>
      <c r="F16" s="271">
        <v>46.3</v>
      </c>
      <c r="G16" s="35"/>
      <c r="H16" s="40"/>
    </row>
    <row r="17" spans="1:8" s="2" customFormat="1" ht="16.8" customHeight="1">
      <c r="A17" s="35"/>
      <c r="B17" s="40"/>
      <c r="C17" s="266" t="s">
        <v>103</v>
      </c>
      <c r="D17" s="267" t="s">
        <v>104</v>
      </c>
      <c r="E17" s="268" t="s">
        <v>19</v>
      </c>
      <c r="F17" s="269">
        <v>85.01</v>
      </c>
      <c r="G17" s="35"/>
      <c r="H17" s="40"/>
    </row>
    <row r="18" spans="1:8" s="2" customFormat="1" ht="16.8" customHeight="1">
      <c r="A18" s="35"/>
      <c r="B18" s="40"/>
      <c r="C18" s="270" t="s">
        <v>19</v>
      </c>
      <c r="D18" s="270" t="s">
        <v>1067</v>
      </c>
      <c r="E18" s="18" t="s">
        <v>19</v>
      </c>
      <c r="F18" s="271">
        <v>85.01</v>
      </c>
      <c r="G18" s="35"/>
      <c r="H18" s="40"/>
    </row>
    <row r="19" spans="1:8" s="2" customFormat="1" ht="16.8" customHeight="1">
      <c r="A19" s="35"/>
      <c r="B19" s="40"/>
      <c r="C19" s="272" t="s">
        <v>1066</v>
      </c>
      <c r="D19" s="35"/>
      <c r="E19" s="35"/>
      <c r="F19" s="35"/>
      <c r="G19" s="35"/>
      <c r="H19" s="40"/>
    </row>
    <row r="20" spans="1:8" s="2" customFormat="1" ht="16.8" customHeight="1">
      <c r="A20" s="35"/>
      <c r="B20" s="40"/>
      <c r="C20" s="270" t="s">
        <v>775</v>
      </c>
      <c r="D20" s="270" t="s">
        <v>776</v>
      </c>
      <c r="E20" s="18" t="s">
        <v>177</v>
      </c>
      <c r="F20" s="271">
        <v>85.01</v>
      </c>
      <c r="G20" s="35"/>
      <c r="H20" s="40"/>
    </row>
    <row r="21" spans="1:8" s="2" customFormat="1" ht="16.8" customHeight="1">
      <c r="A21" s="35"/>
      <c r="B21" s="40"/>
      <c r="C21" s="266" t="s">
        <v>109</v>
      </c>
      <c r="D21" s="267" t="s">
        <v>110</v>
      </c>
      <c r="E21" s="268" t="s">
        <v>19</v>
      </c>
      <c r="F21" s="269">
        <v>146.10300000000001</v>
      </c>
      <c r="G21" s="35"/>
      <c r="H21" s="40"/>
    </row>
    <row r="22" spans="1:8" s="2" customFormat="1" ht="16.8" customHeight="1">
      <c r="A22" s="35"/>
      <c r="B22" s="40"/>
      <c r="C22" s="270" t="s">
        <v>19</v>
      </c>
      <c r="D22" s="270" t="s">
        <v>1068</v>
      </c>
      <c r="E22" s="18" t="s">
        <v>19</v>
      </c>
      <c r="F22" s="271">
        <v>103.383</v>
      </c>
      <c r="G22" s="35"/>
      <c r="H22" s="40"/>
    </row>
    <row r="23" spans="1:8" s="2" customFormat="1" ht="16.8" customHeight="1">
      <c r="A23" s="35"/>
      <c r="B23" s="40"/>
      <c r="C23" s="270" t="s">
        <v>19</v>
      </c>
      <c r="D23" s="270" t="s">
        <v>1069</v>
      </c>
      <c r="E23" s="18" t="s">
        <v>19</v>
      </c>
      <c r="F23" s="271">
        <v>42.72</v>
      </c>
      <c r="G23" s="35"/>
      <c r="H23" s="40"/>
    </row>
    <row r="24" spans="1:8" s="2" customFormat="1" ht="16.8" customHeight="1">
      <c r="A24" s="35"/>
      <c r="B24" s="40"/>
      <c r="C24" s="270" t="s">
        <v>19</v>
      </c>
      <c r="D24" s="270" t="s">
        <v>200</v>
      </c>
      <c r="E24" s="18" t="s">
        <v>19</v>
      </c>
      <c r="F24" s="271">
        <v>146.10300000000001</v>
      </c>
      <c r="G24" s="35"/>
      <c r="H24" s="40"/>
    </row>
    <row r="25" spans="1:8" s="2" customFormat="1" ht="16.8" customHeight="1">
      <c r="A25" s="35"/>
      <c r="B25" s="40"/>
      <c r="C25" s="272" t="s">
        <v>1066</v>
      </c>
      <c r="D25" s="35"/>
      <c r="E25" s="35"/>
      <c r="F25" s="35"/>
      <c r="G25" s="35"/>
      <c r="H25" s="40"/>
    </row>
    <row r="26" spans="1:8" s="2" customFormat="1" ht="16.8" customHeight="1">
      <c r="A26" s="35"/>
      <c r="B26" s="40"/>
      <c r="C26" s="270" t="s">
        <v>943</v>
      </c>
      <c r="D26" s="270" t="s">
        <v>944</v>
      </c>
      <c r="E26" s="18" t="s">
        <v>177</v>
      </c>
      <c r="F26" s="271">
        <v>146.10300000000001</v>
      </c>
      <c r="G26" s="35"/>
      <c r="H26" s="40"/>
    </row>
    <row r="27" spans="1:8" s="2" customFormat="1" ht="16.8" customHeight="1">
      <c r="A27" s="35"/>
      <c r="B27" s="40"/>
      <c r="C27" s="266" t="s">
        <v>113</v>
      </c>
      <c r="D27" s="267" t="s">
        <v>114</v>
      </c>
      <c r="E27" s="268" t="s">
        <v>19</v>
      </c>
      <c r="F27" s="269">
        <v>1340.6289999999999</v>
      </c>
      <c r="G27" s="35"/>
      <c r="H27" s="40"/>
    </row>
    <row r="28" spans="1:8" s="2" customFormat="1" ht="16.8" customHeight="1">
      <c r="A28" s="35"/>
      <c r="B28" s="40"/>
      <c r="C28" s="270" t="s">
        <v>19</v>
      </c>
      <c r="D28" s="270" t="s">
        <v>1070</v>
      </c>
      <c r="E28" s="18" t="s">
        <v>19</v>
      </c>
      <c r="F28" s="271">
        <v>925.24</v>
      </c>
      <c r="G28" s="35"/>
      <c r="H28" s="40"/>
    </row>
    <row r="29" spans="1:8" s="2" customFormat="1" ht="16.8" customHeight="1">
      <c r="A29" s="35"/>
      <c r="B29" s="40"/>
      <c r="C29" s="270" t="s">
        <v>19</v>
      </c>
      <c r="D29" s="270" t="s">
        <v>1071</v>
      </c>
      <c r="E29" s="18" t="s">
        <v>19</v>
      </c>
      <c r="F29" s="271">
        <v>813.55399999999997</v>
      </c>
      <c r="G29" s="35"/>
      <c r="H29" s="40"/>
    </row>
    <row r="30" spans="1:8" s="2" customFormat="1" ht="16.8" customHeight="1">
      <c r="A30" s="35"/>
      <c r="B30" s="40"/>
      <c r="C30" s="270" t="s">
        <v>19</v>
      </c>
      <c r="D30" s="270" t="s">
        <v>1072</v>
      </c>
      <c r="E30" s="18" t="s">
        <v>19</v>
      </c>
      <c r="F30" s="271">
        <v>0</v>
      </c>
      <c r="G30" s="35"/>
      <c r="H30" s="40"/>
    </row>
    <row r="31" spans="1:8" s="2" customFormat="1" ht="16.8" customHeight="1">
      <c r="A31" s="35"/>
      <c r="B31" s="40"/>
      <c r="C31" s="270" t="s">
        <v>19</v>
      </c>
      <c r="D31" s="270" t="s">
        <v>1073</v>
      </c>
      <c r="E31" s="18" t="s">
        <v>19</v>
      </c>
      <c r="F31" s="271">
        <v>-75.959999999999994</v>
      </c>
      <c r="G31" s="35"/>
      <c r="H31" s="40"/>
    </row>
    <row r="32" spans="1:8" s="2" customFormat="1" ht="16.8" customHeight="1">
      <c r="A32" s="35"/>
      <c r="B32" s="40"/>
      <c r="C32" s="270" t="s">
        <v>19</v>
      </c>
      <c r="D32" s="270" t="s">
        <v>1074</v>
      </c>
      <c r="E32" s="18" t="s">
        <v>19</v>
      </c>
      <c r="F32" s="271">
        <v>-39.404000000000003</v>
      </c>
      <c r="G32" s="35"/>
      <c r="H32" s="40"/>
    </row>
    <row r="33" spans="1:8" s="2" customFormat="1" ht="16.8" customHeight="1">
      <c r="A33" s="35"/>
      <c r="B33" s="40"/>
      <c r="C33" s="270" t="s">
        <v>19</v>
      </c>
      <c r="D33" s="270" t="s">
        <v>1075</v>
      </c>
      <c r="E33" s="18" t="s">
        <v>19</v>
      </c>
      <c r="F33" s="271">
        <v>-136.69800000000001</v>
      </c>
      <c r="G33" s="35"/>
      <c r="H33" s="40"/>
    </row>
    <row r="34" spans="1:8" s="2" customFormat="1" ht="16.8" customHeight="1">
      <c r="A34" s="35"/>
      <c r="B34" s="40"/>
      <c r="C34" s="270" t="s">
        <v>19</v>
      </c>
      <c r="D34" s="270" t="s">
        <v>1076</v>
      </c>
      <c r="E34" s="18" t="s">
        <v>19</v>
      </c>
      <c r="F34" s="271">
        <v>-146.10300000000001</v>
      </c>
      <c r="G34" s="35"/>
      <c r="H34" s="40"/>
    </row>
    <row r="35" spans="1:8" s="2" customFormat="1" ht="16.8" customHeight="1">
      <c r="A35" s="35"/>
      <c r="B35" s="40"/>
      <c r="C35" s="270" t="s">
        <v>19</v>
      </c>
      <c r="D35" s="270" t="s">
        <v>200</v>
      </c>
      <c r="E35" s="18" t="s">
        <v>19</v>
      </c>
      <c r="F35" s="271">
        <v>1340.6289999999999</v>
      </c>
      <c r="G35" s="35"/>
      <c r="H35" s="40"/>
    </row>
    <row r="36" spans="1:8" s="2" customFormat="1" ht="16.8" customHeight="1">
      <c r="A36" s="35"/>
      <c r="B36" s="40"/>
      <c r="C36" s="272" t="s">
        <v>1066</v>
      </c>
      <c r="D36" s="35"/>
      <c r="E36" s="35"/>
      <c r="F36" s="35"/>
      <c r="G36" s="35"/>
      <c r="H36" s="40"/>
    </row>
    <row r="37" spans="1:8" s="2" customFormat="1" ht="16.8" customHeight="1">
      <c r="A37" s="35"/>
      <c r="B37" s="40"/>
      <c r="C37" s="270" t="s">
        <v>217</v>
      </c>
      <c r="D37" s="270" t="s">
        <v>218</v>
      </c>
      <c r="E37" s="18" t="s">
        <v>177</v>
      </c>
      <c r="F37" s="271">
        <v>865.54899999999998</v>
      </c>
      <c r="G37" s="35"/>
      <c r="H37" s="40"/>
    </row>
    <row r="38" spans="1:8" s="2" customFormat="1" ht="16.8" customHeight="1">
      <c r="A38" s="35"/>
      <c r="B38" s="40"/>
      <c r="C38" s="270" t="s">
        <v>913</v>
      </c>
      <c r="D38" s="270" t="s">
        <v>914</v>
      </c>
      <c r="E38" s="18" t="s">
        <v>177</v>
      </c>
      <c r="F38" s="271">
        <v>1340.6289999999999</v>
      </c>
      <c r="G38" s="35"/>
      <c r="H38" s="40"/>
    </row>
    <row r="39" spans="1:8" s="2" customFormat="1" ht="16.8" customHeight="1">
      <c r="A39" s="35"/>
      <c r="B39" s="40"/>
      <c r="C39" s="270" t="s">
        <v>918</v>
      </c>
      <c r="D39" s="270" t="s">
        <v>919</v>
      </c>
      <c r="E39" s="18" t="s">
        <v>177</v>
      </c>
      <c r="F39" s="271">
        <v>670.31500000000005</v>
      </c>
      <c r="G39" s="35"/>
      <c r="H39" s="40"/>
    </row>
    <row r="40" spans="1:8" s="2" customFormat="1" ht="16.8" customHeight="1">
      <c r="A40" s="35"/>
      <c r="B40" s="40"/>
      <c r="C40" s="270" t="s">
        <v>924</v>
      </c>
      <c r="D40" s="270" t="s">
        <v>925</v>
      </c>
      <c r="E40" s="18" t="s">
        <v>177</v>
      </c>
      <c r="F40" s="271">
        <v>670.31500000000005</v>
      </c>
      <c r="G40" s="35"/>
      <c r="H40" s="40"/>
    </row>
    <row r="41" spans="1:8" s="2" customFormat="1" ht="20.399999999999999">
      <c r="A41" s="35"/>
      <c r="B41" s="40"/>
      <c r="C41" s="270" t="s">
        <v>933</v>
      </c>
      <c r="D41" s="270" t="s">
        <v>934</v>
      </c>
      <c r="E41" s="18" t="s">
        <v>177</v>
      </c>
      <c r="F41" s="271">
        <v>1340.6289999999999</v>
      </c>
      <c r="G41" s="35"/>
      <c r="H41" s="40"/>
    </row>
    <row r="42" spans="1:8" s="2" customFormat="1" ht="20.399999999999999">
      <c r="A42" s="35"/>
      <c r="B42" s="40"/>
      <c r="C42" s="270" t="s">
        <v>938</v>
      </c>
      <c r="D42" s="270" t="s">
        <v>939</v>
      </c>
      <c r="E42" s="18" t="s">
        <v>177</v>
      </c>
      <c r="F42" s="271">
        <v>865.54899999999998</v>
      </c>
      <c r="G42" s="35"/>
      <c r="H42" s="40"/>
    </row>
    <row r="43" spans="1:8" s="2" customFormat="1" ht="16.8" customHeight="1">
      <c r="A43" s="35"/>
      <c r="B43" s="40"/>
      <c r="C43" s="266" t="s">
        <v>92</v>
      </c>
      <c r="D43" s="267" t="s">
        <v>93</v>
      </c>
      <c r="E43" s="268" t="s">
        <v>19</v>
      </c>
      <c r="F43" s="269">
        <v>124.271</v>
      </c>
      <c r="G43" s="35"/>
      <c r="H43" s="40"/>
    </row>
    <row r="44" spans="1:8" s="2" customFormat="1" ht="16.8" customHeight="1">
      <c r="A44" s="35"/>
      <c r="B44" s="40"/>
      <c r="C44" s="270" t="s">
        <v>19</v>
      </c>
      <c r="D44" s="270" t="s">
        <v>227</v>
      </c>
      <c r="E44" s="18" t="s">
        <v>19</v>
      </c>
      <c r="F44" s="271">
        <v>0</v>
      </c>
      <c r="G44" s="35"/>
      <c r="H44" s="40"/>
    </row>
    <row r="45" spans="1:8" s="2" customFormat="1" ht="16.8" customHeight="1">
      <c r="A45" s="35"/>
      <c r="B45" s="40"/>
      <c r="C45" s="270" t="s">
        <v>19</v>
      </c>
      <c r="D45" s="270" t="s">
        <v>1077</v>
      </c>
      <c r="E45" s="18" t="s">
        <v>19</v>
      </c>
      <c r="F45" s="271">
        <v>30.995999999999999</v>
      </c>
      <c r="G45" s="35"/>
      <c r="H45" s="40"/>
    </row>
    <row r="46" spans="1:8" s="2" customFormat="1" ht="16.8" customHeight="1">
      <c r="A46" s="35"/>
      <c r="B46" s="40"/>
      <c r="C46" s="270" t="s">
        <v>19</v>
      </c>
      <c r="D46" s="270" t="s">
        <v>1078</v>
      </c>
      <c r="E46" s="18" t="s">
        <v>19</v>
      </c>
      <c r="F46" s="271">
        <v>37.44</v>
      </c>
      <c r="G46" s="35"/>
      <c r="H46" s="40"/>
    </row>
    <row r="47" spans="1:8" s="2" customFormat="1" ht="16.8" customHeight="1">
      <c r="A47" s="35"/>
      <c r="B47" s="40"/>
      <c r="C47" s="270" t="s">
        <v>19</v>
      </c>
      <c r="D47" s="270" t="s">
        <v>230</v>
      </c>
      <c r="E47" s="18" t="s">
        <v>19</v>
      </c>
      <c r="F47" s="271">
        <v>0</v>
      </c>
      <c r="G47" s="35"/>
      <c r="H47" s="40"/>
    </row>
    <row r="48" spans="1:8" s="2" customFormat="1" ht="16.8" customHeight="1">
      <c r="A48" s="35"/>
      <c r="B48" s="40"/>
      <c r="C48" s="270" t="s">
        <v>19</v>
      </c>
      <c r="D48" s="270" t="s">
        <v>1079</v>
      </c>
      <c r="E48" s="18" t="s">
        <v>19</v>
      </c>
      <c r="F48" s="271">
        <v>48.054000000000002</v>
      </c>
      <c r="G48" s="35"/>
      <c r="H48" s="40"/>
    </row>
    <row r="49" spans="1:8" s="2" customFormat="1" ht="16.8" customHeight="1">
      <c r="A49" s="35"/>
      <c r="B49" s="40"/>
      <c r="C49" s="270" t="s">
        <v>19</v>
      </c>
      <c r="D49" s="270" t="s">
        <v>1080</v>
      </c>
      <c r="E49" s="18" t="s">
        <v>19</v>
      </c>
      <c r="F49" s="271">
        <v>7.7809999999999997</v>
      </c>
      <c r="G49" s="35"/>
      <c r="H49" s="40"/>
    </row>
    <row r="50" spans="1:8" s="2" customFormat="1" ht="16.8" customHeight="1">
      <c r="A50" s="35"/>
      <c r="B50" s="40"/>
      <c r="C50" s="270" t="s">
        <v>19</v>
      </c>
      <c r="D50" s="270" t="s">
        <v>200</v>
      </c>
      <c r="E50" s="18" t="s">
        <v>19</v>
      </c>
      <c r="F50" s="271">
        <v>124.271</v>
      </c>
      <c r="G50" s="35"/>
      <c r="H50" s="40"/>
    </row>
    <row r="51" spans="1:8" s="2" customFormat="1" ht="16.8" customHeight="1">
      <c r="A51" s="35"/>
      <c r="B51" s="40"/>
      <c r="C51" s="272" t="s">
        <v>1066</v>
      </c>
      <c r="D51" s="35"/>
      <c r="E51" s="35"/>
      <c r="F51" s="35"/>
      <c r="G51" s="35"/>
      <c r="H51" s="40"/>
    </row>
    <row r="52" spans="1:8" s="2" customFormat="1" ht="16.8" customHeight="1">
      <c r="A52" s="35"/>
      <c r="B52" s="40"/>
      <c r="C52" s="270" t="s">
        <v>202</v>
      </c>
      <c r="D52" s="270" t="s">
        <v>203</v>
      </c>
      <c r="E52" s="18" t="s">
        <v>177</v>
      </c>
      <c r="F52" s="271">
        <v>124.271</v>
      </c>
      <c r="G52" s="35"/>
      <c r="H52" s="40"/>
    </row>
    <row r="53" spans="1:8" s="2" customFormat="1" ht="16.8" customHeight="1">
      <c r="A53" s="35"/>
      <c r="B53" s="40"/>
      <c r="C53" s="270" t="s">
        <v>207</v>
      </c>
      <c r="D53" s="270" t="s">
        <v>208</v>
      </c>
      <c r="E53" s="18" t="s">
        <v>177</v>
      </c>
      <c r="F53" s="271">
        <v>124.271</v>
      </c>
      <c r="G53" s="35"/>
      <c r="H53" s="40"/>
    </row>
    <row r="54" spans="1:8" s="2" customFormat="1" ht="16.8" customHeight="1">
      <c r="A54" s="35"/>
      <c r="B54" s="40"/>
      <c r="C54" s="270" t="s">
        <v>841</v>
      </c>
      <c r="D54" s="270" t="s">
        <v>842</v>
      </c>
      <c r="E54" s="18" t="s">
        <v>177</v>
      </c>
      <c r="F54" s="271">
        <v>124.271</v>
      </c>
      <c r="G54" s="35"/>
      <c r="H54" s="40"/>
    </row>
    <row r="55" spans="1:8" s="2" customFormat="1" ht="16.8" customHeight="1">
      <c r="A55" s="35"/>
      <c r="B55" s="40"/>
      <c r="C55" s="270" t="s">
        <v>846</v>
      </c>
      <c r="D55" s="270" t="s">
        <v>847</v>
      </c>
      <c r="E55" s="18" t="s">
        <v>177</v>
      </c>
      <c r="F55" s="271">
        <v>124.271</v>
      </c>
      <c r="G55" s="35"/>
      <c r="H55" s="40"/>
    </row>
    <row r="56" spans="1:8" s="2" customFormat="1" ht="16.8" customHeight="1">
      <c r="A56" s="35"/>
      <c r="B56" s="40"/>
      <c r="C56" s="266" t="s">
        <v>100</v>
      </c>
      <c r="D56" s="267" t="s">
        <v>101</v>
      </c>
      <c r="E56" s="268" t="s">
        <v>19</v>
      </c>
      <c r="F56" s="269">
        <v>200.4</v>
      </c>
      <c r="G56" s="35"/>
      <c r="H56" s="40"/>
    </row>
    <row r="57" spans="1:8" s="2" customFormat="1" ht="16.8" customHeight="1">
      <c r="A57" s="35"/>
      <c r="B57" s="40"/>
      <c r="C57" s="270" t="s">
        <v>19</v>
      </c>
      <c r="D57" s="270" t="s">
        <v>1081</v>
      </c>
      <c r="E57" s="18" t="s">
        <v>19</v>
      </c>
      <c r="F57" s="271">
        <v>32.53</v>
      </c>
      <c r="G57" s="35"/>
      <c r="H57" s="40"/>
    </row>
    <row r="58" spans="1:8" s="2" customFormat="1" ht="16.8" customHeight="1">
      <c r="A58" s="35"/>
      <c r="B58" s="40"/>
      <c r="C58" s="270" t="s">
        <v>19</v>
      </c>
      <c r="D58" s="270" t="s">
        <v>1082</v>
      </c>
      <c r="E58" s="18" t="s">
        <v>19</v>
      </c>
      <c r="F58" s="271">
        <v>167.87</v>
      </c>
      <c r="G58" s="35"/>
      <c r="H58" s="40"/>
    </row>
    <row r="59" spans="1:8" s="2" customFormat="1" ht="16.8" customHeight="1">
      <c r="A59" s="35"/>
      <c r="B59" s="40"/>
      <c r="C59" s="270" t="s">
        <v>19</v>
      </c>
      <c r="D59" s="270" t="s">
        <v>200</v>
      </c>
      <c r="E59" s="18" t="s">
        <v>19</v>
      </c>
      <c r="F59" s="271">
        <v>200.4</v>
      </c>
      <c r="G59" s="35"/>
      <c r="H59" s="40"/>
    </row>
    <row r="60" spans="1:8" s="2" customFormat="1" ht="16.8" customHeight="1">
      <c r="A60" s="35"/>
      <c r="B60" s="40"/>
      <c r="C60" s="272" t="s">
        <v>1066</v>
      </c>
      <c r="D60" s="35"/>
      <c r="E60" s="35"/>
      <c r="F60" s="35"/>
      <c r="G60" s="35"/>
      <c r="H60" s="40"/>
    </row>
    <row r="61" spans="1:8" s="2" customFormat="1" ht="16.8" customHeight="1">
      <c r="A61" s="35"/>
      <c r="B61" s="40"/>
      <c r="C61" s="270" t="s">
        <v>456</v>
      </c>
      <c r="D61" s="270" t="s">
        <v>457</v>
      </c>
      <c r="E61" s="18" t="s">
        <v>177</v>
      </c>
      <c r="F61" s="271">
        <v>200.4</v>
      </c>
      <c r="G61" s="35"/>
      <c r="H61" s="40"/>
    </row>
    <row r="62" spans="1:8" s="2" customFormat="1" ht="16.8" customHeight="1">
      <c r="A62" s="35"/>
      <c r="B62" s="40"/>
      <c r="C62" s="270" t="s">
        <v>760</v>
      </c>
      <c r="D62" s="270" t="s">
        <v>761</v>
      </c>
      <c r="E62" s="18" t="s">
        <v>177</v>
      </c>
      <c r="F62" s="271">
        <v>285.7</v>
      </c>
      <c r="G62" s="35"/>
      <c r="H62" s="40"/>
    </row>
    <row r="63" spans="1:8" s="2" customFormat="1" ht="16.8" customHeight="1">
      <c r="A63" s="35"/>
      <c r="B63" s="40"/>
      <c r="C63" s="266" t="s">
        <v>106</v>
      </c>
      <c r="D63" s="267" t="s">
        <v>107</v>
      </c>
      <c r="E63" s="268" t="s">
        <v>19</v>
      </c>
      <c r="F63" s="269">
        <v>200.69</v>
      </c>
      <c r="G63" s="35"/>
      <c r="H63" s="40"/>
    </row>
    <row r="64" spans="1:8" s="2" customFormat="1" ht="16.8" customHeight="1">
      <c r="A64" s="35"/>
      <c r="B64" s="40"/>
      <c r="C64" s="270" t="s">
        <v>19</v>
      </c>
      <c r="D64" s="270" t="s">
        <v>1083</v>
      </c>
      <c r="E64" s="18" t="s">
        <v>19</v>
      </c>
      <c r="F64" s="271">
        <v>85.3</v>
      </c>
      <c r="G64" s="35"/>
      <c r="H64" s="40"/>
    </row>
    <row r="65" spans="1:8" s="2" customFormat="1" ht="16.8" customHeight="1">
      <c r="A65" s="35"/>
      <c r="B65" s="40"/>
      <c r="C65" s="270" t="s">
        <v>19</v>
      </c>
      <c r="D65" s="270" t="s">
        <v>1084</v>
      </c>
      <c r="E65" s="18" t="s">
        <v>19</v>
      </c>
      <c r="F65" s="271">
        <v>115.39</v>
      </c>
      <c r="G65" s="35"/>
      <c r="H65" s="40"/>
    </row>
    <row r="66" spans="1:8" s="2" customFormat="1" ht="16.8" customHeight="1">
      <c r="A66" s="35"/>
      <c r="B66" s="40"/>
      <c r="C66" s="270" t="s">
        <v>19</v>
      </c>
      <c r="D66" s="270" t="s">
        <v>200</v>
      </c>
      <c r="E66" s="18" t="s">
        <v>19</v>
      </c>
      <c r="F66" s="271">
        <v>200.69</v>
      </c>
      <c r="G66" s="35"/>
      <c r="H66" s="40"/>
    </row>
    <row r="67" spans="1:8" s="2" customFormat="1" ht="16.8" customHeight="1">
      <c r="A67" s="35"/>
      <c r="B67" s="40"/>
      <c r="C67" s="272" t="s">
        <v>1066</v>
      </c>
      <c r="D67" s="35"/>
      <c r="E67" s="35"/>
      <c r="F67" s="35"/>
      <c r="G67" s="35"/>
      <c r="H67" s="40"/>
    </row>
    <row r="68" spans="1:8" s="2" customFormat="1" ht="16.8" customHeight="1">
      <c r="A68" s="35"/>
      <c r="B68" s="40"/>
      <c r="C68" s="270" t="s">
        <v>785</v>
      </c>
      <c r="D68" s="270" t="s">
        <v>786</v>
      </c>
      <c r="E68" s="18" t="s">
        <v>177</v>
      </c>
      <c r="F68" s="271">
        <v>200.69</v>
      </c>
      <c r="G68" s="35"/>
      <c r="H68" s="40"/>
    </row>
    <row r="69" spans="1:8" s="2" customFormat="1" ht="26.4" customHeight="1">
      <c r="A69" s="35"/>
      <c r="B69" s="40"/>
      <c r="C69" s="265" t="s">
        <v>1085</v>
      </c>
      <c r="D69" s="265" t="s">
        <v>87</v>
      </c>
      <c r="E69" s="35"/>
      <c r="F69" s="35"/>
      <c r="G69" s="35"/>
      <c r="H69" s="40"/>
    </row>
    <row r="70" spans="1:8" s="2" customFormat="1" ht="16.8" customHeight="1">
      <c r="A70" s="35"/>
      <c r="B70" s="40"/>
      <c r="C70" s="266" t="s">
        <v>957</v>
      </c>
      <c r="D70" s="267" t="s">
        <v>958</v>
      </c>
      <c r="E70" s="268" t="s">
        <v>19</v>
      </c>
      <c r="F70" s="269">
        <v>19.373000000000001</v>
      </c>
      <c r="G70" s="35"/>
      <c r="H70" s="40"/>
    </row>
    <row r="71" spans="1:8" s="2" customFormat="1" ht="16.8" customHeight="1">
      <c r="A71" s="35"/>
      <c r="B71" s="40"/>
      <c r="C71" s="270" t="s">
        <v>19</v>
      </c>
      <c r="D71" s="270" t="s">
        <v>1086</v>
      </c>
      <c r="E71" s="18" t="s">
        <v>19</v>
      </c>
      <c r="F71" s="271">
        <v>19.373000000000001</v>
      </c>
      <c r="G71" s="35"/>
      <c r="H71" s="40"/>
    </row>
    <row r="72" spans="1:8" s="2" customFormat="1" ht="16.8" customHeight="1">
      <c r="A72" s="35"/>
      <c r="B72" s="40"/>
      <c r="C72" s="272" t="s">
        <v>1066</v>
      </c>
      <c r="D72" s="35"/>
      <c r="E72" s="35"/>
      <c r="F72" s="35"/>
      <c r="G72" s="35"/>
      <c r="H72" s="40"/>
    </row>
    <row r="73" spans="1:8" s="2" customFormat="1" ht="16.8" customHeight="1">
      <c r="A73" s="35"/>
      <c r="B73" s="40"/>
      <c r="C73" s="270" t="s">
        <v>964</v>
      </c>
      <c r="D73" s="270" t="s">
        <v>965</v>
      </c>
      <c r="E73" s="18" t="s">
        <v>177</v>
      </c>
      <c r="F73" s="271">
        <v>29.06</v>
      </c>
      <c r="G73" s="35"/>
      <c r="H73" s="40"/>
    </row>
    <row r="74" spans="1:8" s="2" customFormat="1" ht="20.399999999999999">
      <c r="A74" s="35"/>
      <c r="B74" s="40"/>
      <c r="C74" s="270" t="s">
        <v>969</v>
      </c>
      <c r="D74" s="270" t="s">
        <v>970</v>
      </c>
      <c r="E74" s="18" t="s">
        <v>162</v>
      </c>
      <c r="F74" s="271">
        <v>3.4870000000000001</v>
      </c>
      <c r="G74" s="35"/>
      <c r="H74" s="40"/>
    </row>
    <row r="75" spans="1:8" s="2" customFormat="1" ht="16.8" customHeight="1">
      <c r="A75" s="35"/>
      <c r="B75" s="40"/>
      <c r="C75" s="270" t="s">
        <v>979</v>
      </c>
      <c r="D75" s="270" t="s">
        <v>980</v>
      </c>
      <c r="E75" s="18" t="s">
        <v>162</v>
      </c>
      <c r="F75" s="271">
        <v>6.4370000000000003</v>
      </c>
      <c r="G75" s="35"/>
      <c r="H75" s="40"/>
    </row>
    <row r="76" spans="1:8" s="2" customFormat="1" ht="16.8" customHeight="1">
      <c r="A76" s="35"/>
      <c r="B76" s="40"/>
      <c r="C76" s="270" t="s">
        <v>1009</v>
      </c>
      <c r="D76" s="270" t="s">
        <v>1010</v>
      </c>
      <c r="E76" s="18" t="s">
        <v>177</v>
      </c>
      <c r="F76" s="271">
        <v>19.373000000000001</v>
      </c>
      <c r="G76" s="35"/>
      <c r="H76" s="40"/>
    </row>
    <row r="77" spans="1:8" s="2" customFormat="1" ht="16.8" customHeight="1">
      <c r="A77" s="35"/>
      <c r="B77" s="40"/>
      <c r="C77" s="270" t="s">
        <v>1013</v>
      </c>
      <c r="D77" s="270" t="s">
        <v>1014</v>
      </c>
      <c r="E77" s="18" t="s">
        <v>177</v>
      </c>
      <c r="F77" s="271">
        <v>19.373000000000001</v>
      </c>
      <c r="G77" s="35"/>
      <c r="H77" s="40"/>
    </row>
    <row r="78" spans="1:8" s="2" customFormat="1" ht="7.35" customHeight="1">
      <c r="A78" s="35"/>
      <c r="B78" s="128"/>
      <c r="C78" s="129"/>
      <c r="D78" s="129"/>
      <c r="E78" s="129"/>
      <c r="F78" s="129"/>
      <c r="G78" s="129"/>
      <c r="H78" s="40"/>
    </row>
    <row r="79" spans="1:8" s="2" customFormat="1" ht="10.199999999999999">
      <c r="A79" s="35"/>
      <c r="B79" s="35"/>
      <c r="C79" s="35"/>
      <c r="D79" s="35"/>
      <c r="E79" s="35"/>
      <c r="F79" s="35"/>
      <c r="G79" s="35"/>
      <c r="H79" s="35"/>
    </row>
  </sheetData>
  <sheetProtection algorithmName="SHA-512" hashValue="cqnjZCqNIk/cpE+ZyIxWDtPAsJyimKYF5nqtFRjdxDHafmrdmIf34/iC7d04IkN83vg3CP0zCvMZjwZaaMRnVw==" saltValue="5dlc9kjgGgkOYysr5EIPEBARkYeBioBai9NIotGbV8FkpHVUeqcfELd0I1eSJ1ctsw1U8mMNqB1oOno9edyYx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SO01 - Stavební úpravy bu...</vt:lpstr>
      <vt:lpstr>SO02 - Venkovní úpravy</vt:lpstr>
      <vt:lpstr>SO20 - Vedlejší náklady</vt:lpstr>
      <vt:lpstr>Seznam figur</vt:lpstr>
      <vt:lpstr>'Rekapitulace stavby'!Názvy_tisku</vt:lpstr>
      <vt:lpstr>'Seznam figur'!Názvy_tisku</vt:lpstr>
      <vt:lpstr>'SO01 - Stavební úpravy bu...'!Názvy_tisku</vt:lpstr>
      <vt:lpstr>'SO02 - Venkovní úpravy'!Názvy_tisku</vt:lpstr>
      <vt:lpstr>'SO20 - Vedlejší náklady'!Názvy_tisku</vt:lpstr>
      <vt:lpstr>'Rekapitulace stavby'!Oblast_tisku</vt:lpstr>
      <vt:lpstr>'Seznam figur'!Oblast_tisku</vt:lpstr>
      <vt:lpstr>'SO01 - Stavební úpravy bu...'!Oblast_tisku</vt:lpstr>
      <vt:lpstr>'SO02 - Venkovní úpravy'!Oblast_tisku</vt:lpstr>
      <vt:lpstr>'SO20 - Vedlejší náklady'!Oblast_tisku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Vladimír Ent</dc:creator>
  <cp:lastModifiedBy>Ent</cp:lastModifiedBy>
  <dcterms:created xsi:type="dcterms:W3CDTF">2020-08-17T12:59:57Z</dcterms:created>
  <dcterms:modified xsi:type="dcterms:W3CDTF">2020-08-17T13:01:14Z</dcterms:modified>
</cp:coreProperties>
</file>